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83df1796a0ce042/Documents/"/>
    </mc:Choice>
  </mc:AlternateContent>
  <xr:revisionPtr revIDLastSave="13" documentId="8_{ED9EDB9A-F439-461C-A354-65904904E4A2}" xr6:coauthVersionLast="47" xr6:coauthVersionMax="47" xr10:uidLastSave="{3060F63A-C6F9-4F04-B90B-6C58D7416962}"/>
  <bookViews>
    <workbookView xWindow="-110" yWindow="-110" windowWidth="25820" windowHeight="15500" activeTab="3" xr2:uid="{00000000-000D-0000-FFFF-FFFF00000000}"/>
  </bookViews>
  <sheets>
    <sheet name="DATA" sheetId="1" r:id="rId1"/>
    <sheet name="U7" sheetId="2" r:id="rId2"/>
    <sheet name="U9" sheetId="4" r:id="rId3"/>
    <sheet name="U11" sheetId="8" r:id="rId4"/>
    <sheet name="U13" sheetId="10" r:id="rId5"/>
    <sheet name="U15" sheetId="13" r:id="rId6"/>
    <sheet name="U17" sheetId="15" r:id="rId7"/>
    <sheet name="Clubs" sheetId="1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2" i="18" l="1"/>
  <c r="AE26" i="18"/>
  <c r="AE33" i="18"/>
  <c r="AE38" i="18"/>
  <c r="AE40" i="18"/>
  <c r="AE36" i="18"/>
  <c r="AE22" i="18"/>
  <c r="AE17" i="18"/>
  <c r="AE27" i="18"/>
  <c r="AE10" i="18"/>
  <c r="AE29" i="18"/>
  <c r="AE30" i="18"/>
  <c r="AE34" i="18"/>
  <c r="AE35" i="18"/>
  <c r="AE25" i="18"/>
  <c r="F46" i="4"/>
  <c r="H46" i="4"/>
  <c r="J46" i="4"/>
  <c r="L46" i="4"/>
  <c r="N46" i="4"/>
  <c r="P46" i="4"/>
  <c r="R46" i="4"/>
  <c r="F47" i="4"/>
  <c r="H47" i="4"/>
  <c r="J47" i="4"/>
  <c r="L47" i="4"/>
  <c r="N47" i="4"/>
  <c r="P47" i="4"/>
  <c r="R47" i="4"/>
  <c r="U47" i="4"/>
  <c r="F48" i="4"/>
  <c r="H48" i="4"/>
  <c r="J48" i="4"/>
  <c r="L48" i="4"/>
  <c r="N48" i="4"/>
  <c r="P48" i="4"/>
  <c r="R48" i="4"/>
  <c r="F49" i="4"/>
  <c r="H49" i="4"/>
  <c r="J49" i="4"/>
  <c r="L49" i="4"/>
  <c r="N49" i="4"/>
  <c r="P49" i="4"/>
  <c r="R49" i="4"/>
  <c r="U49" i="4"/>
  <c r="F50" i="4"/>
  <c r="H50" i="4"/>
  <c r="J50" i="4"/>
  <c r="L50" i="4"/>
  <c r="N50" i="4"/>
  <c r="P50" i="4"/>
  <c r="R50" i="4"/>
  <c r="U50" i="4"/>
  <c r="F51" i="4"/>
  <c r="H51" i="4"/>
  <c r="J51" i="4"/>
  <c r="L51" i="4"/>
  <c r="N51" i="4"/>
  <c r="P51" i="4"/>
  <c r="R51" i="4"/>
  <c r="F52" i="4"/>
  <c r="H52" i="4"/>
  <c r="J52" i="4"/>
  <c r="L52" i="4"/>
  <c r="N52" i="4"/>
  <c r="P52" i="4"/>
  <c r="R52" i="4"/>
  <c r="U52" i="4"/>
  <c r="F53" i="4"/>
  <c r="H53" i="4"/>
  <c r="J53" i="4"/>
  <c r="L53" i="4"/>
  <c r="N53" i="4"/>
  <c r="P53" i="4"/>
  <c r="R53" i="4"/>
  <c r="F54" i="4"/>
  <c r="H54" i="4"/>
  <c r="J54" i="4"/>
  <c r="L54" i="4"/>
  <c r="N54" i="4"/>
  <c r="P54" i="4"/>
  <c r="R54" i="4"/>
  <c r="U54" i="4"/>
  <c r="F55" i="4"/>
  <c r="H55" i="4"/>
  <c r="J55" i="4"/>
  <c r="L55" i="4"/>
  <c r="N55" i="4"/>
  <c r="P55" i="4"/>
  <c r="R55" i="4"/>
  <c r="U55" i="4"/>
  <c r="F56" i="4"/>
  <c r="H56" i="4"/>
  <c r="J56" i="4"/>
  <c r="L56" i="4"/>
  <c r="N56" i="4"/>
  <c r="P56" i="4"/>
  <c r="R56" i="4"/>
  <c r="F57" i="4"/>
  <c r="H57" i="4"/>
  <c r="J57" i="4"/>
  <c r="L57" i="4"/>
  <c r="N57" i="4"/>
  <c r="P57" i="4"/>
  <c r="R57" i="4"/>
  <c r="U57" i="4"/>
  <c r="F58" i="4"/>
  <c r="H58" i="4"/>
  <c r="J58" i="4"/>
  <c r="L58" i="4"/>
  <c r="N58" i="4"/>
  <c r="P58" i="4"/>
  <c r="R58" i="4"/>
  <c r="F59" i="4"/>
  <c r="U59" i="4" s="1"/>
  <c r="H59" i="4"/>
  <c r="J59" i="4"/>
  <c r="L59" i="4"/>
  <c r="N59" i="4"/>
  <c r="P59" i="4"/>
  <c r="R59" i="4"/>
  <c r="F60" i="4"/>
  <c r="H60" i="4"/>
  <c r="J60" i="4"/>
  <c r="L60" i="4"/>
  <c r="N60" i="4"/>
  <c r="P60" i="4"/>
  <c r="R60" i="4"/>
  <c r="U60" i="4"/>
  <c r="F61" i="4"/>
  <c r="H61" i="4"/>
  <c r="J61" i="4"/>
  <c r="L61" i="4"/>
  <c r="N61" i="4"/>
  <c r="P61" i="4"/>
  <c r="R61" i="4"/>
  <c r="F62" i="4"/>
  <c r="H62" i="4"/>
  <c r="J62" i="4"/>
  <c r="L62" i="4"/>
  <c r="N62" i="4"/>
  <c r="P62" i="4"/>
  <c r="R62" i="4"/>
  <c r="U62" i="4"/>
  <c r="F63" i="4"/>
  <c r="H63" i="4"/>
  <c r="J63" i="4"/>
  <c r="L63" i="4"/>
  <c r="N63" i="4"/>
  <c r="P63" i="4"/>
  <c r="R63" i="4"/>
  <c r="F64" i="4"/>
  <c r="U64" i="4" s="1"/>
  <c r="H64" i="4"/>
  <c r="J64" i="4"/>
  <c r="L64" i="4"/>
  <c r="N64" i="4"/>
  <c r="P64" i="4"/>
  <c r="R64" i="4"/>
  <c r="F65" i="4"/>
  <c r="H65" i="4"/>
  <c r="J65" i="4"/>
  <c r="L65" i="4"/>
  <c r="N65" i="4"/>
  <c r="P65" i="4"/>
  <c r="R65" i="4"/>
  <c r="U65" i="4"/>
  <c r="F66" i="4"/>
  <c r="H66" i="4"/>
  <c r="J66" i="4"/>
  <c r="L66" i="4"/>
  <c r="N66" i="4"/>
  <c r="P66" i="4"/>
  <c r="R66" i="4"/>
  <c r="F67" i="4"/>
  <c r="U67" i="4" s="1"/>
  <c r="H67" i="4"/>
  <c r="J67" i="4"/>
  <c r="L67" i="4"/>
  <c r="N67" i="4"/>
  <c r="P67" i="4"/>
  <c r="R67" i="4"/>
  <c r="F68" i="4"/>
  <c r="H68" i="4"/>
  <c r="J68" i="4"/>
  <c r="L68" i="4"/>
  <c r="N68" i="4"/>
  <c r="P68" i="4"/>
  <c r="R68" i="4"/>
  <c r="F69" i="4"/>
  <c r="U69" i="4" s="1"/>
  <c r="H69" i="4"/>
  <c r="J69" i="4"/>
  <c r="L69" i="4"/>
  <c r="N69" i="4"/>
  <c r="P69" i="4"/>
  <c r="R69" i="4"/>
  <c r="F70" i="4"/>
  <c r="H70" i="4"/>
  <c r="J70" i="4"/>
  <c r="L70" i="4"/>
  <c r="N70" i="4"/>
  <c r="P70" i="4"/>
  <c r="R70" i="4"/>
  <c r="U70" i="4"/>
  <c r="F71" i="4"/>
  <c r="H71" i="4"/>
  <c r="J71" i="4"/>
  <c r="L71" i="4"/>
  <c r="N71" i="4"/>
  <c r="P71" i="4"/>
  <c r="R71" i="4"/>
  <c r="F72" i="4"/>
  <c r="U72" i="4" s="1"/>
  <c r="H72" i="4"/>
  <c r="J72" i="4"/>
  <c r="L72" i="4"/>
  <c r="N72" i="4"/>
  <c r="P72" i="4"/>
  <c r="R72" i="4"/>
  <c r="F73" i="4"/>
  <c r="H73" i="4"/>
  <c r="J73" i="4"/>
  <c r="L73" i="4"/>
  <c r="N73" i="4"/>
  <c r="P73" i="4"/>
  <c r="R73" i="4"/>
  <c r="F74" i="4"/>
  <c r="H74" i="4"/>
  <c r="J74" i="4"/>
  <c r="L74" i="4"/>
  <c r="N74" i="4"/>
  <c r="P74" i="4"/>
  <c r="R74" i="4"/>
  <c r="U74" i="4"/>
  <c r="F75" i="4"/>
  <c r="H75" i="4"/>
  <c r="J75" i="4"/>
  <c r="L75" i="4"/>
  <c r="N75" i="4"/>
  <c r="P75" i="4"/>
  <c r="R75" i="4"/>
  <c r="U75" i="4"/>
  <c r="F76" i="4"/>
  <c r="H76" i="4"/>
  <c r="J76" i="4"/>
  <c r="L76" i="4"/>
  <c r="N76" i="4"/>
  <c r="P76" i="4"/>
  <c r="R76" i="4"/>
  <c r="F77" i="4"/>
  <c r="U77" i="4" s="1"/>
  <c r="H77" i="4"/>
  <c r="J77" i="4"/>
  <c r="L77" i="4"/>
  <c r="N77" i="4"/>
  <c r="P77" i="4"/>
  <c r="R77" i="4"/>
  <c r="F78" i="4"/>
  <c r="H78" i="4"/>
  <c r="J78" i="4"/>
  <c r="L78" i="4"/>
  <c r="N78" i="4"/>
  <c r="P78" i="4"/>
  <c r="R78" i="4"/>
  <c r="F79" i="4"/>
  <c r="H79" i="4"/>
  <c r="J79" i="4"/>
  <c r="L79" i="4"/>
  <c r="N79" i="4"/>
  <c r="P79" i="4"/>
  <c r="R79" i="4"/>
  <c r="U79" i="4"/>
  <c r="F80" i="4"/>
  <c r="U80" i="4" s="1"/>
  <c r="H80" i="4"/>
  <c r="J80" i="4"/>
  <c r="L80" i="4"/>
  <c r="N80" i="4"/>
  <c r="P80" i="4"/>
  <c r="R80" i="4"/>
  <c r="F81" i="4"/>
  <c r="H81" i="4"/>
  <c r="J81" i="4"/>
  <c r="L81" i="4"/>
  <c r="N81" i="4"/>
  <c r="P81" i="4"/>
  <c r="R81" i="4"/>
  <c r="F82" i="4"/>
  <c r="U82" i="4" s="1"/>
  <c r="H82" i="4"/>
  <c r="J82" i="4"/>
  <c r="L82" i="4"/>
  <c r="N82" i="4"/>
  <c r="P82" i="4"/>
  <c r="R82" i="4"/>
  <c r="F83" i="4"/>
  <c r="H83" i="4"/>
  <c r="J83" i="4"/>
  <c r="L83" i="4"/>
  <c r="N83" i="4"/>
  <c r="P83" i="4"/>
  <c r="R83" i="4"/>
  <c r="F84" i="4"/>
  <c r="H84" i="4"/>
  <c r="J84" i="4"/>
  <c r="L84" i="4"/>
  <c r="N84" i="4"/>
  <c r="P84" i="4"/>
  <c r="R84" i="4"/>
  <c r="U84" i="4"/>
  <c r="F85" i="4"/>
  <c r="U85" i="4" s="1"/>
  <c r="H85" i="4"/>
  <c r="J85" i="4"/>
  <c r="L85" i="4"/>
  <c r="N85" i="4"/>
  <c r="P85" i="4"/>
  <c r="R85" i="4"/>
  <c r="F86" i="4"/>
  <c r="H86" i="4"/>
  <c r="J86" i="4"/>
  <c r="L86" i="4"/>
  <c r="N86" i="4"/>
  <c r="P86" i="4"/>
  <c r="R86" i="4"/>
  <c r="F87" i="4"/>
  <c r="H87" i="4"/>
  <c r="J87" i="4"/>
  <c r="L87" i="4"/>
  <c r="N87" i="4"/>
  <c r="P87" i="4"/>
  <c r="R87" i="4"/>
  <c r="U87" i="4"/>
  <c r="F88" i="4"/>
  <c r="U88" i="4" s="1"/>
  <c r="H88" i="4"/>
  <c r="J88" i="4"/>
  <c r="L88" i="4"/>
  <c r="N88" i="4"/>
  <c r="P88" i="4"/>
  <c r="R88" i="4"/>
  <c r="F89" i="4"/>
  <c r="H89" i="4"/>
  <c r="J89" i="4"/>
  <c r="L89" i="4"/>
  <c r="N89" i="4"/>
  <c r="P89" i="4"/>
  <c r="U89" i="4" s="1"/>
  <c r="R89" i="4"/>
  <c r="F90" i="4"/>
  <c r="U90" i="4" s="1"/>
  <c r="H90" i="4"/>
  <c r="J90" i="4"/>
  <c r="L90" i="4"/>
  <c r="N90" i="4"/>
  <c r="P90" i="4"/>
  <c r="R90" i="4"/>
  <c r="F91" i="4"/>
  <c r="H91" i="4"/>
  <c r="J91" i="4"/>
  <c r="L91" i="4"/>
  <c r="N91" i="4"/>
  <c r="P91" i="4"/>
  <c r="R91" i="4"/>
  <c r="F92" i="4"/>
  <c r="H92" i="4"/>
  <c r="J92" i="4"/>
  <c r="L92" i="4"/>
  <c r="N92" i="4"/>
  <c r="P92" i="4"/>
  <c r="R92" i="4"/>
  <c r="U92" i="4"/>
  <c r="F93" i="4"/>
  <c r="H93" i="4"/>
  <c r="J93" i="4"/>
  <c r="L93" i="4"/>
  <c r="N93" i="4"/>
  <c r="P93" i="4"/>
  <c r="R93" i="4"/>
  <c r="F94" i="4"/>
  <c r="H94" i="4"/>
  <c r="J94" i="4"/>
  <c r="L94" i="4"/>
  <c r="N94" i="4"/>
  <c r="P94" i="4"/>
  <c r="R94" i="4"/>
  <c r="U94" i="4"/>
  <c r="F95" i="4"/>
  <c r="H95" i="4"/>
  <c r="J95" i="4"/>
  <c r="L95" i="4"/>
  <c r="N95" i="4"/>
  <c r="P95" i="4"/>
  <c r="R95" i="4"/>
  <c r="U95" i="4"/>
  <c r="F96" i="4"/>
  <c r="H96" i="4"/>
  <c r="J96" i="4"/>
  <c r="L96" i="4"/>
  <c r="N96" i="4"/>
  <c r="P96" i="4"/>
  <c r="R96" i="4"/>
  <c r="F97" i="4"/>
  <c r="H97" i="4"/>
  <c r="J97" i="4"/>
  <c r="L97" i="4"/>
  <c r="N97" i="4"/>
  <c r="P97" i="4"/>
  <c r="R97" i="4"/>
  <c r="U97" i="4"/>
  <c r="F98" i="4"/>
  <c r="H98" i="4"/>
  <c r="J98" i="4"/>
  <c r="L98" i="4"/>
  <c r="N98" i="4"/>
  <c r="P98" i="4"/>
  <c r="R98" i="4"/>
  <c r="F99" i="4"/>
  <c r="H99" i="4"/>
  <c r="J99" i="4"/>
  <c r="L99" i="4"/>
  <c r="N99" i="4"/>
  <c r="P99" i="4"/>
  <c r="R99" i="4"/>
  <c r="U99" i="4"/>
  <c r="F100" i="4"/>
  <c r="H100" i="4"/>
  <c r="J100" i="4"/>
  <c r="L100" i="4"/>
  <c r="N100" i="4"/>
  <c r="P100" i="4"/>
  <c r="R100" i="4"/>
  <c r="U100" i="4"/>
  <c r="U98" i="4" l="1"/>
  <c r="U63" i="4"/>
  <c r="U81" i="4"/>
  <c r="U73" i="4"/>
  <c r="U86" i="4"/>
  <c r="U93" i="4"/>
  <c r="U56" i="4"/>
  <c r="U68" i="4"/>
  <c r="U78" i="4"/>
  <c r="U51" i="4"/>
  <c r="U58" i="4"/>
  <c r="U76" i="4"/>
  <c r="U91" i="4"/>
  <c r="U48" i="4"/>
  <c r="U61" i="4"/>
  <c r="U53" i="4"/>
  <c r="U66" i="4"/>
  <c r="U71" i="4"/>
  <c r="U83" i="4"/>
  <c r="U96" i="4"/>
  <c r="U46" i="4"/>
  <c r="F150" i="8" l="1"/>
  <c r="H150" i="8"/>
  <c r="J150" i="8"/>
  <c r="L150" i="8"/>
  <c r="N150" i="8"/>
  <c r="P150" i="8"/>
  <c r="R150" i="8"/>
  <c r="U150" i="8" l="1"/>
  <c r="H107" i="4" l="1"/>
  <c r="F149" i="8"/>
  <c r="H149" i="8"/>
  <c r="J149" i="8"/>
  <c r="L149" i="8"/>
  <c r="N149" i="8"/>
  <c r="P149" i="8"/>
  <c r="R149" i="8"/>
  <c r="U149" i="8" l="1"/>
  <c r="H144" i="8"/>
  <c r="J144" i="8"/>
  <c r="L144" i="8"/>
  <c r="N144" i="8"/>
  <c r="P144" i="8"/>
  <c r="R144" i="8"/>
  <c r="H147" i="8"/>
  <c r="J147" i="8"/>
  <c r="L147" i="8"/>
  <c r="N147" i="8"/>
  <c r="P147" i="8"/>
  <c r="R147" i="8"/>
  <c r="H145" i="8"/>
  <c r="J145" i="8"/>
  <c r="L145" i="8"/>
  <c r="N145" i="8"/>
  <c r="P145" i="8"/>
  <c r="R145" i="8"/>
  <c r="H143" i="8"/>
  <c r="J143" i="8"/>
  <c r="L143" i="8"/>
  <c r="N143" i="8"/>
  <c r="P143" i="8"/>
  <c r="R143" i="8"/>
  <c r="H148" i="8"/>
  <c r="J148" i="8"/>
  <c r="L148" i="8"/>
  <c r="N148" i="8"/>
  <c r="P148" i="8"/>
  <c r="R148" i="8"/>
  <c r="H146" i="8"/>
  <c r="J146" i="8"/>
  <c r="L146" i="8"/>
  <c r="N146" i="8"/>
  <c r="P146" i="8"/>
  <c r="R146" i="8"/>
  <c r="F145" i="8"/>
  <c r="F143" i="8"/>
  <c r="F148" i="8"/>
  <c r="F146" i="8"/>
  <c r="U148" i="8" l="1"/>
  <c r="U146" i="8"/>
  <c r="U143" i="8"/>
  <c r="U145" i="8"/>
  <c r="F29" i="2"/>
  <c r="H29" i="2"/>
  <c r="J29" i="2"/>
  <c r="L29" i="2"/>
  <c r="N29" i="2"/>
  <c r="P29" i="2"/>
  <c r="R29" i="2"/>
  <c r="U29" i="2" l="1"/>
  <c r="H19" i="2"/>
  <c r="J19" i="2"/>
  <c r="L19" i="2"/>
  <c r="N19" i="2"/>
  <c r="P19" i="2"/>
  <c r="R19" i="2"/>
  <c r="F28" i="2"/>
  <c r="H28" i="2"/>
  <c r="J28" i="2"/>
  <c r="L28" i="2"/>
  <c r="N28" i="2"/>
  <c r="P28" i="2"/>
  <c r="R28" i="2"/>
  <c r="R27" i="2"/>
  <c r="P27" i="2"/>
  <c r="N27" i="2"/>
  <c r="L27" i="2"/>
  <c r="J27" i="2"/>
  <c r="H27" i="2"/>
  <c r="F27" i="2"/>
  <c r="F9" i="2"/>
  <c r="H9" i="2"/>
  <c r="J9" i="2"/>
  <c r="L9" i="2"/>
  <c r="N9" i="2"/>
  <c r="P9" i="2"/>
  <c r="R9" i="2"/>
  <c r="F6" i="2"/>
  <c r="H6" i="2"/>
  <c r="J6" i="2"/>
  <c r="L6" i="2"/>
  <c r="N6" i="2"/>
  <c r="P6" i="2"/>
  <c r="R6" i="2"/>
  <c r="F10" i="2"/>
  <c r="H10" i="2"/>
  <c r="J10" i="2"/>
  <c r="L10" i="2"/>
  <c r="N10" i="2"/>
  <c r="P10" i="2"/>
  <c r="R10" i="2"/>
  <c r="F16" i="2"/>
  <c r="H16" i="2"/>
  <c r="J16" i="2"/>
  <c r="L16" i="2"/>
  <c r="N16" i="2"/>
  <c r="P16" i="2"/>
  <c r="R16" i="2"/>
  <c r="F17" i="2"/>
  <c r="H17" i="2"/>
  <c r="J17" i="2"/>
  <c r="L17" i="2"/>
  <c r="N17" i="2"/>
  <c r="P17" i="2"/>
  <c r="R17" i="2"/>
  <c r="F11" i="2"/>
  <c r="H11" i="2"/>
  <c r="J11" i="2"/>
  <c r="L11" i="2"/>
  <c r="N11" i="2"/>
  <c r="P11" i="2"/>
  <c r="R11" i="2"/>
  <c r="F7" i="2"/>
  <c r="H7" i="2"/>
  <c r="J7" i="2"/>
  <c r="L7" i="2"/>
  <c r="N7" i="2"/>
  <c r="P7" i="2"/>
  <c r="R7" i="2"/>
  <c r="F12" i="2"/>
  <c r="H12" i="2"/>
  <c r="J12" i="2"/>
  <c r="L12" i="2"/>
  <c r="N12" i="2"/>
  <c r="P12" i="2"/>
  <c r="R12" i="2"/>
  <c r="F13" i="2"/>
  <c r="H13" i="2"/>
  <c r="J13" i="2"/>
  <c r="L13" i="2"/>
  <c r="N13" i="2"/>
  <c r="P13" i="2"/>
  <c r="R13" i="2"/>
  <c r="F14" i="2"/>
  <c r="H14" i="2"/>
  <c r="J14" i="2"/>
  <c r="L14" i="2"/>
  <c r="N14" i="2"/>
  <c r="P14" i="2"/>
  <c r="R14" i="2"/>
  <c r="F15" i="2"/>
  <c r="H15" i="2"/>
  <c r="J15" i="2"/>
  <c r="L15" i="2"/>
  <c r="N15" i="2"/>
  <c r="P15" i="2"/>
  <c r="R15" i="2"/>
  <c r="F18" i="2"/>
  <c r="H18" i="2"/>
  <c r="J18" i="2"/>
  <c r="L18" i="2"/>
  <c r="N18" i="2"/>
  <c r="P18" i="2"/>
  <c r="R18" i="2"/>
  <c r="F19" i="2"/>
  <c r="F20" i="2"/>
  <c r="H20" i="2"/>
  <c r="J20" i="2"/>
  <c r="L20" i="2"/>
  <c r="N20" i="2"/>
  <c r="P20" i="2"/>
  <c r="R20" i="2"/>
  <c r="F21" i="2"/>
  <c r="H21" i="2"/>
  <c r="J21" i="2"/>
  <c r="L21" i="2"/>
  <c r="N21" i="2"/>
  <c r="P21" i="2"/>
  <c r="R21" i="2"/>
  <c r="F22" i="2"/>
  <c r="H22" i="2"/>
  <c r="J22" i="2"/>
  <c r="L22" i="2"/>
  <c r="N22" i="2"/>
  <c r="P22" i="2"/>
  <c r="R22" i="2"/>
  <c r="F106" i="4"/>
  <c r="H106" i="4"/>
  <c r="J106" i="4"/>
  <c r="L106" i="4"/>
  <c r="N106" i="4"/>
  <c r="P106" i="4"/>
  <c r="R106" i="4"/>
  <c r="F107" i="4"/>
  <c r="J107" i="4"/>
  <c r="L107" i="4"/>
  <c r="N107" i="4"/>
  <c r="P107" i="4"/>
  <c r="R107" i="4"/>
  <c r="F109" i="4"/>
  <c r="H109" i="4"/>
  <c r="J109" i="4"/>
  <c r="L109" i="4"/>
  <c r="N109" i="4"/>
  <c r="P109" i="4"/>
  <c r="R109" i="4"/>
  <c r="F108" i="4"/>
  <c r="H108" i="4"/>
  <c r="J108" i="4"/>
  <c r="L108" i="4"/>
  <c r="N108" i="4"/>
  <c r="P108" i="4"/>
  <c r="R108" i="4"/>
  <c r="F110" i="4"/>
  <c r="H110" i="4"/>
  <c r="J110" i="4"/>
  <c r="L110" i="4"/>
  <c r="N110" i="4"/>
  <c r="P110" i="4"/>
  <c r="R110" i="4"/>
  <c r="F111" i="4"/>
  <c r="H111" i="4"/>
  <c r="J111" i="4"/>
  <c r="L111" i="4"/>
  <c r="N111" i="4"/>
  <c r="P111" i="4"/>
  <c r="R111" i="4"/>
  <c r="F112" i="4"/>
  <c r="H112" i="4"/>
  <c r="J112" i="4"/>
  <c r="L112" i="4"/>
  <c r="N112" i="4"/>
  <c r="P112" i="4"/>
  <c r="R112" i="4"/>
  <c r="F7" i="4"/>
  <c r="H7" i="4"/>
  <c r="J7" i="4"/>
  <c r="L7" i="4"/>
  <c r="N7" i="4"/>
  <c r="P7" i="4"/>
  <c r="R7" i="4"/>
  <c r="F8" i="4"/>
  <c r="H8" i="4"/>
  <c r="J8" i="4"/>
  <c r="L8" i="4"/>
  <c r="N8" i="4"/>
  <c r="P8" i="4"/>
  <c r="R8" i="4"/>
  <c r="F9" i="4"/>
  <c r="H9" i="4"/>
  <c r="J9" i="4"/>
  <c r="L9" i="4"/>
  <c r="N9" i="4"/>
  <c r="P9" i="4"/>
  <c r="R9" i="4"/>
  <c r="F10" i="4"/>
  <c r="H10" i="4"/>
  <c r="J10" i="4"/>
  <c r="L10" i="4"/>
  <c r="N10" i="4"/>
  <c r="P10" i="4"/>
  <c r="R10" i="4"/>
  <c r="F11" i="4"/>
  <c r="H11" i="4"/>
  <c r="J11" i="4"/>
  <c r="L11" i="4"/>
  <c r="N11" i="4"/>
  <c r="P11" i="4"/>
  <c r="R11" i="4"/>
  <c r="F12" i="4"/>
  <c r="H12" i="4"/>
  <c r="J12" i="4"/>
  <c r="L12" i="4"/>
  <c r="N12" i="4"/>
  <c r="P12" i="4"/>
  <c r="R12" i="4"/>
  <c r="F15" i="4"/>
  <c r="H15" i="4"/>
  <c r="J15" i="4"/>
  <c r="L15" i="4"/>
  <c r="N15" i="4"/>
  <c r="P15" i="4"/>
  <c r="R15" i="4"/>
  <c r="F19" i="4"/>
  <c r="H19" i="4"/>
  <c r="J19" i="4"/>
  <c r="L19" i="4"/>
  <c r="N19" i="4"/>
  <c r="P19" i="4"/>
  <c r="R19" i="4"/>
  <c r="F13" i="4"/>
  <c r="H13" i="4"/>
  <c r="J13" i="4"/>
  <c r="L13" i="4"/>
  <c r="N13" i="4"/>
  <c r="P13" i="4"/>
  <c r="R13" i="4"/>
  <c r="F14" i="4"/>
  <c r="H14" i="4"/>
  <c r="J14" i="4"/>
  <c r="L14" i="4"/>
  <c r="N14" i="4"/>
  <c r="P14" i="4"/>
  <c r="R14" i="4"/>
  <c r="F26" i="4"/>
  <c r="H26" i="4"/>
  <c r="J26" i="4"/>
  <c r="L26" i="4"/>
  <c r="N26" i="4"/>
  <c r="P26" i="4"/>
  <c r="R26" i="4"/>
  <c r="F17" i="4"/>
  <c r="H17" i="4"/>
  <c r="J17" i="4"/>
  <c r="L17" i="4"/>
  <c r="N17" i="4"/>
  <c r="P17" i="4"/>
  <c r="R17" i="4"/>
  <c r="F23" i="4"/>
  <c r="H23" i="4"/>
  <c r="J23" i="4"/>
  <c r="L23" i="4"/>
  <c r="N23" i="4"/>
  <c r="P23" i="4"/>
  <c r="R23" i="4"/>
  <c r="F24" i="4"/>
  <c r="H24" i="4"/>
  <c r="J24" i="4"/>
  <c r="L24" i="4"/>
  <c r="N24" i="4"/>
  <c r="P24" i="4"/>
  <c r="R24" i="4"/>
  <c r="F16" i="4"/>
  <c r="H16" i="4"/>
  <c r="J16" i="4"/>
  <c r="L16" i="4"/>
  <c r="N16" i="4"/>
  <c r="P16" i="4"/>
  <c r="R16" i="4"/>
  <c r="F21" i="4"/>
  <c r="H21" i="4"/>
  <c r="J21" i="4"/>
  <c r="L21" i="4"/>
  <c r="N21" i="4"/>
  <c r="P21" i="4"/>
  <c r="R21" i="4"/>
  <c r="F20" i="4"/>
  <c r="H20" i="4"/>
  <c r="J20" i="4"/>
  <c r="L20" i="4"/>
  <c r="N20" i="4"/>
  <c r="P20" i="4"/>
  <c r="R20" i="4"/>
  <c r="F18" i="4"/>
  <c r="H18" i="4"/>
  <c r="J18" i="4"/>
  <c r="L18" i="4"/>
  <c r="N18" i="4"/>
  <c r="P18" i="4"/>
  <c r="R18" i="4"/>
  <c r="F30" i="4"/>
  <c r="H30" i="4"/>
  <c r="J30" i="4"/>
  <c r="L30" i="4"/>
  <c r="N30" i="4"/>
  <c r="P30" i="4"/>
  <c r="R30" i="4"/>
  <c r="F25" i="4"/>
  <c r="H25" i="4"/>
  <c r="J25" i="4"/>
  <c r="L25" i="4"/>
  <c r="N25" i="4"/>
  <c r="P25" i="4"/>
  <c r="R25" i="4"/>
  <c r="F22" i="4"/>
  <c r="H22" i="4"/>
  <c r="J22" i="4"/>
  <c r="L22" i="4"/>
  <c r="N22" i="4"/>
  <c r="P22" i="4"/>
  <c r="R22" i="4"/>
  <c r="F27" i="4"/>
  <c r="H27" i="4"/>
  <c r="J27" i="4"/>
  <c r="L27" i="4"/>
  <c r="N27" i="4"/>
  <c r="P27" i="4"/>
  <c r="R27" i="4"/>
  <c r="F28" i="4"/>
  <c r="H28" i="4"/>
  <c r="J28" i="4"/>
  <c r="L28" i="4"/>
  <c r="N28" i="4"/>
  <c r="P28" i="4"/>
  <c r="R28" i="4"/>
  <c r="F29" i="4"/>
  <c r="H29" i="4"/>
  <c r="J29" i="4"/>
  <c r="L29" i="4"/>
  <c r="N29" i="4"/>
  <c r="P29" i="4"/>
  <c r="R29" i="4"/>
  <c r="F31" i="4"/>
  <c r="H31" i="4"/>
  <c r="J31" i="4"/>
  <c r="L31" i="4"/>
  <c r="N31" i="4"/>
  <c r="P31" i="4"/>
  <c r="R31" i="4"/>
  <c r="F32" i="4"/>
  <c r="H32" i="4"/>
  <c r="J32" i="4"/>
  <c r="L32" i="4"/>
  <c r="N32" i="4"/>
  <c r="P32" i="4"/>
  <c r="R32" i="4"/>
  <c r="F33" i="4"/>
  <c r="H33" i="4"/>
  <c r="J33" i="4"/>
  <c r="L33" i="4"/>
  <c r="N33" i="4"/>
  <c r="P33" i="4"/>
  <c r="R33" i="4"/>
  <c r="F34" i="4"/>
  <c r="H34" i="4"/>
  <c r="J34" i="4"/>
  <c r="L34" i="4"/>
  <c r="N34" i="4"/>
  <c r="P34" i="4"/>
  <c r="R34" i="4"/>
  <c r="F35" i="4"/>
  <c r="H35" i="4"/>
  <c r="J35" i="4"/>
  <c r="L35" i="4"/>
  <c r="N35" i="4"/>
  <c r="P35" i="4"/>
  <c r="R35" i="4"/>
  <c r="F36" i="4"/>
  <c r="H36" i="4"/>
  <c r="J36" i="4"/>
  <c r="L36" i="4"/>
  <c r="N36" i="4"/>
  <c r="P36" i="4"/>
  <c r="R36" i="4"/>
  <c r="F37" i="4"/>
  <c r="H37" i="4"/>
  <c r="J37" i="4"/>
  <c r="L37" i="4"/>
  <c r="N37" i="4"/>
  <c r="P37" i="4"/>
  <c r="R37" i="4"/>
  <c r="F38" i="4"/>
  <c r="H38" i="4"/>
  <c r="J38" i="4"/>
  <c r="L38" i="4"/>
  <c r="N38" i="4"/>
  <c r="P38" i="4"/>
  <c r="R38" i="4"/>
  <c r="F39" i="4"/>
  <c r="H39" i="4"/>
  <c r="J39" i="4"/>
  <c r="L39" i="4"/>
  <c r="N39" i="4"/>
  <c r="P39" i="4"/>
  <c r="R39" i="4"/>
  <c r="F40" i="4"/>
  <c r="H40" i="4"/>
  <c r="J40" i="4"/>
  <c r="L40" i="4"/>
  <c r="N40" i="4"/>
  <c r="P40" i="4"/>
  <c r="R40" i="4"/>
  <c r="F41" i="4"/>
  <c r="H41" i="4"/>
  <c r="J41" i="4"/>
  <c r="L41" i="4"/>
  <c r="N41" i="4"/>
  <c r="P41" i="4"/>
  <c r="R41" i="4"/>
  <c r="F42" i="4"/>
  <c r="H42" i="4"/>
  <c r="J42" i="4"/>
  <c r="L42" i="4"/>
  <c r="N42" i="4"/>
  <c r="P42" i="4"/>
  <c r="R42" i="4"/>
  <c r="F43" i="4"/>
  <c r="H43" i="4"/>
  <c r="J43" i="4"/>
  <c r="L43" i="4"/>
  <c r="N43" i="4"/>
  <c r="P43" i="4"/>
  <c r="R43" i="4"/>
  <c r="F44" i="4"/>
  <c r="H44" i="4"/>
  <c r="J44" i="4"/>
  <c r="L44" i="4"/>
  <c r="N44" i="4"/>
  <c r="P44" i="4"/>
  <c r="R44" i="4"/>
  <c r="F45" i="4"/>
  <c r="H45" i="4"/>
  <c r="J45" i="4"/>
  <c r="L45" i="4"/>
  <c r="N45" i="4"/>
  <c r="P45" i="4"/>
  <c r="R45" i="4"/>
  <c r="F8" i="8"/>
  <c r="H8" i="8"/>
  <c r="J8" i="8"/>
  <c r="L8" i="8"/>
  <c r="N8" i="8"/>
  <c r="P8" i="8"/>
  <c r="R8" i="8"/>
  <c r="F9" i="8"/>
  <c r="H9" i="8"/>
  <c r="J9" i="8"/>
  <c r="L9" i="8"/>
  <c r="N9" i="8"/>
  <c r="P9" i="8"/>
  <c r="R9" i="8"/>
  <c r="F7" i="8"/>
  <c r="H7" i="8"/>
  <c r="J7" i="8"/>
  <c r="L7" i="8"/>
  <c r="N7" i="8"/>
  <c r="P7" i="8"/>
  <c r="R7" i="8"/>
  <c r="F11" i="8"/>
  <c r="H11" i="8"/>
  <c r="J11" i="8"/>
  <c r="L11" i="8"/>
  <c r="N11" i="8"/>
  <c r="P11" i="8"/>
  <c r="R11" i="8"/>
  <c r="F19" i="8"/>
  <c r="H19" i="8"/>
  <c r="J19" i="8"/>
  <c r="L19" i="8"/>
  <c r="N19" i="8"/>
  <c r="P19" i="8"/>
  <c r="R19" i="8"/>
  <c r="F10" i="8"/>
  <c r="H10" i="8"/>
  <c r="J10" i="8"/>
  <c r="L10" i="8"/>
  <c r="N10" i="8"/>
  <c r="P10" i="8"/>
  <c r="R10" i="8"/>
  <c r="F22" i="8"/>
  <c r="H22" i="8"/>
  <c r="J22" i="8"/>
  <c r="L22" i="8"/>
  <c r="N22" i="8"/>
  <c r="P22" i="8"/>
  <c r="R22" i="8"/>
  <c r="F12" i="8"/>
  <c r="H12" i="8"/>
  <c r="J12" i="8"/>
  <c r="L12" i="8"/>
  <c r="N12" i="8"/>
  <c r="P12" i="8"/>
  <c r="R12" i="8"/>
  <c r="F14" i="8"/>
  <c r="H14" i="8"/>
  <c r="J14" i="8"/>
  <c r="L14" i="8"/>
  <c r="N14" i="8"/>
  <c r="P14" i="8"/>
  <c r="R14" i="8"/>
  <c r="F15" i="8"/>
  <c r="H15" i="8"/>
  <c r="J15" i="8"/>
  <c r="L15" i="8"/>
  <c r="N15" i="8"/>
  <c r="P15" i="8"/>
  <c r="R15" i="8"/>
  <c r="F13" i="8"/>
  <c r="H13" i="8"/>
  <c r="J13" i="8"/>
  <c r="L13" i="8"/>
  <c r="N13" i="8"/>
  <c r="P13" i="8"/>
  <c r="R13" i="8"/>
  <c r="F28" i="8"/>
  <c r="H28" i="8"/>
  <c r="J28" i="8"/>
  <c r="L28" i="8"/>
  <c r="N28" i="8"/>
  <c r="P28" i="8"/>
  <c r="R28" i="8"/>
  <c r="F20" i="8"/>
  <c r="H20" i="8"/>
  <c r="J20" i="8"/>
  <c r="L20" i="8"/>
  <c r="N20" i="8"/>
  <c r="P20" i="8"/>
  <c r="R20" i="8"/>
  <c r="F23" i="8"/>
  <c r="H23" i="8"/>
  <c r="J23" i="8"/>
  <c r="L23" i="8"/>
  <c r="N23" i="8"/>
  <c r="P23" i="8"/>
  <c r="R23" i="8"/>
  <c r="F18" i="8"/>
  <c r="H18" i="8"/>
  <c r="J18" i="8"/>
  <c r="L18" i="8"/>
  <c r="N18" i="8"/>
  <c r="P18" i="8"/>
  <c r="R18" i="8"/>
  <c r="F16" i="8"/>
  <c r="H16" i="8"/>
  <c r="J16" i="8"/>
  <c r="L16" i="8"/>
  <c r="N16" i="8"/>
  <c r="P16" i="8"/>
  <c r="R16" i="8"/>
  <c r="F24" i="8"/>
  <c r="H24" i="8"/>
  <c r="J24" i="8"/>
  <c r="L24" i="8"/>
  <c r="N24" i="8"/>
  <c r="P24" i="8"/>
  <c r="R24" i="8"/>
  <c r="F26" i="8"/>
  <c r="H26" i="8"/>
  <c r="J26" i="8"/>
  <c r="L26" i="8"/>
  <c r="N26" i="8"/>
  <c r="P26" i="8"/>
  <c r="R26" i="8"/>
  <c r="F37" i="8"/>
  <c r="H37" i="8"/>
  <c r="J37" i="8"/>
  <c r="L37" i="8"/>
  <c r="N37" i="8"/>
  <c r="P37" i="8"/>
  <c r="R37" i="8"/>
  <c r="F31" i="8"/>
  <c r="H31" i="8"/>
  <c r="J31" i="8"/>
  <c r="L31" i="8"/>
  <c r="N31" i="8"/>
  <c r="P31" i="8"/>
  <c r="R31" i="8"/>
  <c r="F50" i="8"/>
  <c r="H50" i="8"/>
  <c r="J50" i="8"/>
  <c r="L50" i="8"/>
  <c r="N50" i="8"/>
  <c r="P50" i="8"/>
  <c r="R50" i="8"/>
  <c r="F52" i="8"/>
  <c r="H52" i="8"/>
  <c r="J52" i="8"/>
  <c r="L52" i="8"/>
  <c r="N52" i="8"/>
  <c r="P52" i="8"/>
  <c r="R52" i="8"/>
  <c r="F17" i="8"/>
  <c r="H17" i="8"/>
  <c r="J17" i="8"/>
  <c r="L17" i="8"/>
  <c r="N17" i="8"/>
  <c r="P17" i="8"/>
  <c r="R17" i="8"/>
  <c r="F49" i="8"/>
  <c r="H49" i="8"/>
  <c r="J49" i="8"/>
  <c r="L49" i="8"/>
  <c r="N49" i="8"/>
  <c r="P49" i="8"/>
  <c r="R49" i="8"/>
  <c r="F36" i="8"/>
  <c r="H36" i="8"/>
  <c r="J36" i="8"/>
  <c r="L36" i="8"/>
  <c r="N36" i="8"/>
  <c r="P36" i="8"/>
  <c r="R36" i="8"/>
  <c r="F33" i="8"/>
  <c r="H33" i="8"/>
  <c r="J33" i="8"/>
  <c r="L33" i="8"/>
  <c r="N33" i="8"/>
  <c r="P33" i="8"/>
  <c r="R33" i="8"/>
  <c r="F47" i="8"/>
  <c r="H47" i="8"/>
  <c r="J47" i="8"/>
  <c r="L47" i="8"/>
  <c r="N47" i="8"/>
  <c r="P47" i="8"/>
  <c r="R47" i="8"/>
  <c r="F34" i="8"/>
  <c r="H34" i="8"/>
  <c r="J34" i="8"/>
  <c r="L34" i="8"/>
  <c r="N34" i="8"/>
  <c r="P34" i="8"/>
  <c r="R34" i="8"/>
  <c r="F42" i="8"/>
  <c r="H42" i="8"/>
  <c r="J42" i="8"/>
  <c r="L42" i="8"/>
  <c r="N42" i="8"/>
  <c r="P42" i="8"/>
  <c r="R42" i="8"/>
  <c r="F61" i="8"/>
  <c r="H61" i="8"/>
  <c r="J61" i="8"/>
  <c r="L61" i="8"/>
  <c r="N61" i="8"/>
  <c r="P61" i="8"/>
  <c r="R61" i="8"/>
  <c r="F54" i="8"/>
  <c r="H54" i="8"/>
  <c r="J54" i="8"/>
  <c r="L54" i="8"/>
  <c r="N54" i="8"/>
  <c r="P54" i="8"/>
  <c r="R54" i="8"/>
  <c r="F62" i="8"/>
  <c r="H62" i="8"/>
  <c r="J62" i="8"/>
  <c r="L62" i="8"/>
  <c r="N62" i="8"/>
  <c r="P62" i="8"/>
  <c r="R62" i="8"/>
  <c r="F46" i="8"/>
  <c r="H46" i="8"/>
  <c r="J46" i="8"/>
  <c r="L46" i="8"/>
  <c r="N46" i="8"/>
  <c r="P46" i="8"/>
  <c r="R46" i="8"/>
  <c r="F58" i="8"/>
  <c r="H58" i="8"/>
  <c r="J58" i="8"/>
  <c r="L58" i="8"/>
  <c r="N58" i="8"/>
  <c r="P58" i="8"/>
  <c r="R58" i="8"/>
  <c r="F21" i="8"/>
  <c r="H21" i="8"/>
  <c r="J21" i="8"/>
  <c r="L21" i="8"/>
  <c r="N21" i="8"/>
  <c r="P21" i="8"/>
  <c r="R21" i="8"/>
  <c r="F35" i="8"/>
  <c r="H35" i="8"/>
  <c r="J35" i="8"/>
  <c r="L35" i="8"/>
  <c r="N35" i="8"/>
  <c r="P35" i="8"/>
  <c r="R35" i="8"/>
  <c r="F41" i="8"/>
  <c r="H41" i="8"/>
  <c r="J41" i="8"/>
  <c r="L41" i="8"/>
  <c r="N41" i="8"/>
  <c r="P41" i="8"/>
  <c r="R41" i="8"/>
  <c r="F51" i="8"/>
  <c r="H51" i="8"/>
  <c r="J51" i="8"/>
  <c r="L51" i="8"/>
  <c r="N51" i="8"/>
  <c r="P51" i="8"/>
  <c r="R51" i="8"/>
  <c r="F39" i="8"/>
  <c r="H39" i="8"/>
  <c r="J39" i="8"/>
  <c r="L39" i="8"/>
  <c r="N39" i="8"/>
  <c r="P39" i="8"/>
  <c r="R39" i="8"/>
  <c r="F38" i="8"/>
  <c r="H38" i="8"/>
  <c r="J38" i="8"/>
  <c r="L38" i="8"/>
  <c r="N38" i="8"/>
  <c r="P38" i="8"/>
  <c r="R38" i="8"/>
  <c r="F53" i="8"/>
  <c r="H53" i="8"/>
  <c r="J53" i="8"/>
  <c r="L53" i="8"/>
  <c r="N53" i="8"/>
  <c r="P53" i="8"/>
  <c r="R53" i="8"/>
  <c r="F30" i="8"/>
  <c r="H30" i="8"/>
  <c r="J30" i="8"/>
  <c r="L30" i="8"/>
  <c r="N30" i="8"/>
  <c r="P30" i="8"/>
  <c r="R30" i="8"/>
  <c r="F57" i="8"/>
  <c r="H57" i="8"/>
  <c r="J57" i="8"/>
  <c r="L57" i="8"/>
  <c r="N57" i="8"/>
  <c r="P57" i="8"/>
  <c r="R57" i="8"/>
  <c r="F56" i="8"/>
  <c r="H56" i="8"/>
  <c r="J56" i="8"/>
  <c r="L56" i="8"/>
  <c r="N56" i="8"/>
  <c r="P56" i="8"/>
  <c r="R56" i="8"/>
  <c r="F43" i="8"/>
  <c r="H43" i="8"/>
  <c r="J43" i="8"/>
  <c r="L43" i="8"/>
  <c r="N43" i="8"/>
  <c r="P43" i="8"/>
  <c r="R43" i="8"/>
  <c r="F45" i="8"/>
  <c r="H45" i="8"/>
  <c r="J45" i="8"/>
  <c r="L45" i="8"/>
  <c r="N45" i="8"/>
  <c r="P45" i="8"/>
  <c r="R45" i="8"/>
  <c r="F32" i="8"/>
  <c r="H32" i="8"/>
  <c r="J32" i="8"/>
  <c r="L32" i="8"/>
  <c r="N32" i="8"/>
  <c r="P32" i="8"/>
  <c r="R32" i="8"/>
  <c r="F48" i="8"/>
  <c r="H48" i="8"/>
  <c r="J48" i="8"/>
  <c r="L48" i="8"/>
  <c r="N48" i="8"/>
  <c r="P48" i="8"/>
  <c r="R48" i="8"/>
  <c r="F40" i="8"/>
  <c r="H40" i="8"/>
  <c r="J40" i="8"/>
  <c r="L40" i="8"/>
  <c r="N40" i="8"/>
  <c r="P40" i="8"/>
  <c r="R40" i="8"/>
  <c r="F25" i="8"/>
  <c r="H25" i="8"/>
  <c r="J25" i="8"/>
  <c r="L25" i="8"/>
  <c r="N25" i="8"/>
  <c r="P25" i="8"/>
  <c r="R25" i="8"/>
  <c r="F55" i="8"/>
  <c r="H55" i="8"/>
  <c r="J55" i="8"/>
  <c r="L55" i="8"/>
  <c r="N55" i="8"/>
  <c r="P55" i="8"/>
  <c r="R55" i="8"/>
  <c r="F44" i="8"/>
  <c r="H44" i="8"/>
  <c r="J44" i="8"/>
  <c r="L44" i="8"/>
  <c r="N44" i="8"/>
  <c r="P44" i="8"/>
  <c r="R44" i="8"/>
  <c r="F59" i="8"/>
  <c r="H59" i="8"/>
  <c r="J59" i="8"/>
  <c r="L59" i="8"/>
  <c r="N59" i="8"/>
  <c r="P59" i="8"/>
  <c r="R59" i="8"/>
  <c r="F29" i="8"/>
  <c r="H29" i="8"/>
  <c r="J29" i="8"/>
  <c r="L29" i="8"/>
  <c r="N29" i="8"/>
  <c r="P29" i="8"/>
  <c r="R29" i="8"/>
  <c r="F27" i="8"/>
  <c r="H27" i="8"/>
  <c r="J27" i="8"/>
  <c r="L27" i="8"/>
  <c r="N27" i="8"/>
  <c r="P27" i="8"/>
  <c r="R27" i="8"/>
  <c r="F60" i="8"/>
  <c r="H60" i="8"/>
  <c r="J60" i="8"/>
  <c r="L60" i="8"/>
  <c r="N60" i="8"/>
  <c r="P60" i="8"/>
  <c r="R60" i="8"/>
  <c r="F63" i="8"/>
  <c r="H63" i="8"/>
  <c r="J63" i="8"/>
  <c r="L63" i="8"/>
  <c r="N63" i="8"/>
  <c r="P63" i="8"/>
  <c r="R63" i="8"/>
  <c r="F64" i="8"/>
  <c r="H64" i="8"/>
  <c r="J64" i="8"/>
  <c r="L64" i="8"/>
  <c r="N64" i="8"/>
  <c r="P64" i="8"/>
  <c r="R64" i="8"/>
  <c r="F65" i="8"/>
  <c r="H65" i="8"/>
  <c r="J65" i="8"/>
  <c r="L65" i="8"/>
  <c r="N65" i="8"/>
  <c r="P65" i="8"/>
  <c r="R65" i="8"/>
  <c r="F66" i="8"/>
  <c r="H66" i="8"/>
  <c r="J66" i="8"/>
  <c r="L66" i="8"/>
  <c r="N66" i="8"/>
  <c r="P66" i="8"/>
  <c r="R66" i="8"/>
  <c r="F67" i="8"/>
  <c r="H67" i="8"/>
  <c r="J67" i="8"/>
  <c r="L67" i="8"/>
  <c r="N67" i="8"/>
  <c r="P67" i="8"/>
  <c r="R67" i="8"/>
  <c r="F68" i="8"/>
  <c r="H68" i="8"/>
  <c r="J68" i="8"/>
  <c r="L68" i="8"/>
  <c r="N68" i="8"/>
  <c r="P68" i="8"/>
  <c r="R68" i="8"/>
  <c r="F69" i="8"/>
  <c r="H69" i="8"/>
  <c r="J69" i="8"/>
  <c r="L69" i="8"/>
  <c r="N69" i="8"/>
  <c r="P69" i="8"/>
  <c r="R69" i="8"/>
  <c r="F70" i="8"/>
  <c r="H70" i="8"/>
  <c r="J70" i="8"/>
  <c r="L70" i="8"/>
  <c r="N70" i="8"/>
  <c r="P70" i="8"/>
  <c r="R70" i="8"/>
  <c r="F71" i="8"/>
  <c r="H71" i="8"/>
  <c r="J71" i="8"/>
  <c r="L71" i="8"/>
  <c r="N71" i="8"/>
  <c r="P71" i="8"/>
  <c r="R71" i="8"/>
  <c r="F72" i="8"/>
  <c r="H72" i="8"/>
  <c r="J72" i="8"/>
  <c r="L72" i="8"/>
  <c r="N72" i="8"/>
  <c r="P72" i="8"/>
  <c r="R72" i="8"/>
  <c r="F73" i="8"/>
  <c r="H73" i="8"/>
  <c r="J73" i="8"/>
  <c r="L73" i="8"/>
  <c r="N73" i="8"/>
  <c r="P73" i="8"/>
  <c r="R73" i="8"/>
  <c r="F74" i="8"/>
  <c r="H74" i="8"/>
  <c r="J74" i="8"/>
  <c r="L74" i="8"/>
  <c r="N74" i="8"/>
  <c r="P74" i="8"/>
  <c r="R74" i="8"/>
  <c r="F75" i="8"/>
  <c r="H75" i="8"/>
  <c r="J75" i="8"/>
  <c r="L75" i="8"/>
  <c r="N75" i="8"/>
  <c r="P75" i="8"/>
  <c r="R75" i="8"/>
  <c r="F76" i="8"/>
  <c r="H76" i="8"/>
  <c r="J76" i="8"/>
  <c r="L76" i="8"/>
  <c r="N76" i="8"/>
  <c r="P76" i="8"/>
  <c r="R76" i="8"/>
  <c r="F77" i="8"/>
  <c r="H77" i="8"/>
  <c r="J77" i="8"/>
  <c r="L77" i="8"/>
  <c r="N77" i="8"/>
  <c r="P77" i="8"/>
  <c r="R77" i="8"/>
  <c r="F78" i="8"/>
  <c r="H78" i="8"/>
  <c r="J78" i="8"/>
  <c r="L78" i="8"/>
  <c r="N78" i="8"/>
  <c r="P78" i="8"/>
  <c r="R78" i="8"/>
  <c r="F79" i="8"/>
  <c r="H79" i="8"/>
  <c r="J79" i="8"/>
  <c r="L79" i="8"/>
  <c r="N79" i="8"/>
  <c r="P79" i="8"/>
  <c r="R79" i="8"/>
  <c r="F80" i="8"/>
  <c r="H80" i="8"/>
  <c r="J80" i="8"/>
  <c r="L80" i="8"/>
  <c r="N80" i="8"/>
  <c r="P80" i="8"/>
  <c r="R80" i="8"/>
  <c r="F81" i="8"/>
  <c r="H81" i="8"/>
  <c r="J81" i="8"/>
  <c r="L81" i="8"/>
  <c r="N81" i="8"/>
  <c r="P81" i="8"/>
  <c r="R81" i="8"/>
  <c r="F82" i="8"/>
  <c r="H82" i="8"/>
  <c r="J82" i="8"/>
  <c r="L82" i="8"/>
  <c r="N82" i="8"/>
  <c r="P82" i="8"/>
  <c r="R82" i="8"/>
  <c r="F83" i="8"/>
  <c r="H83" i="8"/>
  <c r="J83" i="8"/>
  <c r="L83" i="8"/>
  <c r="N83" i="8"/>
  <c r="P83" i="8"/>
  <c r="R83" i="8"/>
  <c r="F84" i="8"/>
  <c r="H84" i="8"/>
  <c r="J84" i="8"/>
  <c r="L84" i="8"/>
  <c r="N84" i="8"/>
  <c r="P84" i="8"/>
  <c r="R84" i="8"/>
  <c r="F85" i="8"/>
  <c r="H85" i="8"/>
  <c r="J85" i="8"/>
  <c r="L85" i="8"/>
  <c r="N85" i="8"/>
  <c r="P85" i="8"/>
  <c r="R85" i="8"/>
  <c r="F86" i="8"/>
  <c r="H86" i="8"/>
  <c r="J86" i="8"/>
  <c r="L86" i="8"/>
  <c r="N86" i="8"/>
  <c r="P86" i="8"/>
  <c r="R86" i="8"/>
  <c r="F87" i="8"/>
  <c r="H87" i="8"/>
  <c r="J87" i="8"/>
  <c r="L87" i="8"/>
  <c r="N87" i="8"/>
  <c r="P87" i="8"/>
  <c r="R87" i="8"/>
  <c r="F88" i="8"/>
  <c r="H88" i="8"/>
  <c r="J88" i="8"/>
  <c r="L88" i="8"/>
  <c r="N88" i="8"/>
  <c r="P88" i="8"/>
  <c r="R88" i="8"/>
  <c r="F89" i="8"/>
  <c r="H89" i="8"/>
  <c r="J89" i="8"/>
  <c r="L89" i="8"/>
  <c r="N89" i="8"/>
  <c r="P89" i="8"/>
  <c r="R89" i="8"/>
  <c r="F90" i="8"/>
  <c r="H90" i="8"/>
  <c r="J90" i="8"/>
  <c r="L90" i="8"/>
  <c r="N90" i="8"/>
  <c r="P90" i="8"/>
  <c r="R90" i="8"/>
  <c r="F91" i="8"/>
  <c r="H91" i="8"/>
  <c r="J91" i="8"/>
  <c r="L91" i="8"/>
  <c r="N91" i="8"/>
  <c r="P91" i="8"/>
  <c r="R91" i="8"/>
  <c r="F92" i="8"/>
  <c r="H92" i="8"/>
  <c r="J92" i="8"/>
  <c r="L92" i="8"/>
  <c r="N92" i="8"/>
  <c r="P92" i="8"/>
  <c r="R92" i="8"/>
  <c r="F93" i="8"/>
  <c r="H93" i="8"/>
  <c r="J93" i="8"/>
  <c r="L93" i="8"/>
  <c r="N93" i="8"/>
  <c r="P93" i="8"/>
  <c r="R93" i="8"/>
  <c r="F94" i="8"/>
  <c r="H94" i="8"/>
  <c r="J94" i="8"/>
  <c r="L94" i="8"/>
  <c r="N94" i="8"/>
  <c r="P94" i="8"/>
  <c r="R94" i="8"/>
  <c r="F95" i="8"/>
  <c r="H95" i="8"/>
  <c r="J95" i="8"/>
  <c r="L95" i="8"/>
  <c r="N95" i="8"/>
  <c r="P95" i="8"/>
  <c r="R95" i="8"/>
  <c r="F96" i="8"/>
  <c r="H96" i="8"/>
  <c r="J96" i="8"/>
  <c r="L96" i="8"/>
  <c r="N96" i="8"/>
  <c r="P96" i="8"/>
  <c r="R96" i="8"/>
  <c r="F97" i="8"/>
  <c r="H97" i="8"/>
  <c r="J97" i="8"/>
  <c r="L97" i="8"/>
  <c r="N97" i="8"/>
  <c r="P97" i="8"/>
  <c r="R97" i="8"/>
  <c r="F98" i="8"/>
  <c r="H98" i="8"/>
  <c r="J98" i="8"/>
  <c r="L98" i="8"/>
  <c r="N98" i="8"/>
  <c r="P98" i="8"/>
  <c r="R98" i="8"/>
  <c r="F99" i="8"/>
  <c r="H99" i="8"/>
  <c r="J99" i="8"/>
  <c r="L99" i="8"/>
  <c r="N99" i="8"/>
  <c r="P99" i="8"/>
  <c r="R99" i="8"/>
  <c r="F100" i="8"/>
  <c r="H100" i="8"/>
  <c r="J100" i="8"/>
  <c r="L100" i="8"/>
  <c r="N100" i="8"/>
  <c r="P100" i="8"/>
  <c r="R100" i="8"/>
  <c r="F101" i="8"/>
  <c r="H101" i="8"/>
  <c r="J101" i="8"/>
  <c r="L101" i="8"/>
  <c r="N101" i="8"/>
  <c r="P101" i="8"/>
  <c r="R101" i="8"/>
  <c r="F102" i="8"/>
  <c r="H102" i="8"/>
  <c r="J102" i="8"/>
  <c r="L102" i="8"/>
  <c r="N102" i="8"/>
  <c r="P102" i="8"/>
  <c r="R102" i="8"/>
  <c r="F103" i="8"/>
  <c r="H103" i="8"/>
  <c r="J103" i="8"/>
  <c r="L103" i="8"/>
  <c r="N103" i="8"/>
  <c r="P103" i="8"/>
  <c r="R103" i="8"/>
  <c r="F104" i="8"/>
  <c r="H104" i="8"/>
  <c r="J104" i="8"/>
  <c r="L104" i="8"/>
  <c r="N104" i="8"/>
  <c r="P104" i="8"/>
  <c r="R104" i="8"/>
  <c r="F105" i="8"/>
  <c r="H105" i="8"/>
  <c r="J105" i="8"/>
  <c r="L105" i="8"/>
  <c r="N105" i="8"/>
  <c r="P105" i="8"/>
  <c r="R105" i="8"/>
  <c r="F106" i="8"/>
  <c r="H106" i="8"/>
  <c r="J106" i="8"/>
  <c r="L106" i="8"/>
  <c r="N106" i="8"/>
  <c r="P106" i="8"/>
  <c r="R106" i="8"/>
  <c r="F107" i="8"/>
  <c r="H107" i="8"/>
  <c r="J107" i="8"/>
  <c r="L107" i="8"/>
  <c r="N107" i="8"/>
  <c r="P107" i="8"/>
  <c r="R107" i="8"/>
  <c r="F108" i="8"/>
  <c r="H108" i="8"/>
  <c r="J108" i="8"/>
  <c r="L108" i="8"/>
  <c r="N108" i="8"/>
  <c r="P108" i="8"/>
  <c r="R108" i="8"/>
  <c r="F144" i="8"/>
  <c r="U144" i="8" s="1"/>
  <c r="F147" i="8"/>
  <c r="U147" i="8" s="1"/>
  <c r="F117" i="13"/>
  <c r="H117" i="13"/>
  <c r="J117" i="13"/>
  <c r="L117" i="13"/>
  <c r="N117" i="13"/>
  <c r="P117" i="13"/>
  <c r="R117" i="13"/>
  <c r="F118" i="13"/>
  <c r="H118" i="13"/>
  <c r="J118" i="13"/>
  <c r="L118" i="13"/>
  <c r="N118" i="13"/>
  <c r="P118" i="13"/>
  <c r="R118" i="13"/>
  <c r="F119" i="13"/>
  <c r="H119" i="13"/>
  <c r="J119" i="13"/>
  <c r="L119" i="13"/>
  <c r="N119" i="13"/>
  <c r="P119" i="13"/>
  <c r="R119" i="13"/>
  <c r="F121" i="13"/>
  <c r="H121" i="13"/>
  <c r="J121" i="13"/>
  <c r="L121" i="13"/>
  <c r="N121" i="13"/>
  <c r="P121" i="13"/>
  <c r="R121" i="13"/>
  <c r="F120" i="13"/>
  <c r="H120" i="13"/>
  <c r="J120" i="13"/>
  <c r="L120" i="13"/>
  <c r="N120" i="13"/>
  <c r="P120" i="13"/>
  <c r="R120" i="13"/>
  <c r="F122" i="13"/>
  <c r="H122" i="13"/>
  <c r="J122" i="13"/>
  <c r="L122" i="13"/>
  <c r="N122" i="13"/>
  <c r="P122" i="13"/>
  <c r="R122" i="13"/>
  <c r="F123" i="13"/>
  <c r="H123" i="13"/>
  <c r="J123" i="13"/>
  <c r="L123" i="13"/>
  <c r="N123" i="13"/>
  <c r="P123" i="13"/>
  <c r="R123" i="13"/>
  <c r="F124" i="13"/>
  <c r="H124" i="13"/>
  <c r="J124" i="13"/>
  <c r="L124" i="13"/>
  <c r="N124" i="13"/>
  <c r="P124" i="13"/>
  <c r="R124" i="13"/>
  <c r="F125" i="13"/>
  <c r="H125" i="13"/>
  <c r="J125" i="13"/>
  <c r="L125" i="13"/>
  <c r="N125" i="13"/>
  <c r="P125" i="13"/>
  <c r="R125" i="13"/>
  <c r="F126" i="13"/>
  <c r="H126" i="13"/>
  <c r="J126" i="13"/>
  <c r="L126" i="13"/>
  <c r="N126" i="13"/>
  <c r="P126" i="13"/>
  <c r="R126" i="13"/>
  <c r="F127" i="13"/>
  <c r="H127" i="13"/>
  <c r="J127" i="13"/>
  <c r="L127" i="13"/>
  <c r="N127" i="13"/>
  <c r="P127" i="13"/>
  <c r="R127" i="13"/>
  <c r="F128" i="13"/>
  <c r="H128" i="13"/>
  <c r="J128" i="13"/>
  <c r="L128" i="13"/>
  <c r="N128" i="13"/>
  <c r="P128" i="13"/>
  <c r="R128" i="13"/>
  <c r="F129" i="13"/>
  <c r="H129" i="13"/>
  <c r="J129" i="13"/>
  <c r="L129" i="13"/>
  <c r="N129" i="13"/>
  <c r="P129" i="13"/>
  <c r="R129" i="13"/>
  <c r="F113" i="15"/>
  <c r="H113" i="15"/>
  <c r="J113" i="15"/>
  <c r="L113" i="15"/>
  <c r="N113" i="15"/>
  <c r="P113" i="15"/>
  <c r="R113" i="15"/>
  <c r="F114" i="15"/>
  <c r="H114" i="15"/>
  <c r="J114" i="15"/>
  <c r="L114" i="15"/>
  <c r="N114" i="15"/>
  <c r="P114" i="15"/>
  <c r="R114" i="15"/>
  <c r="F115" i="15"/>
  <c r="H115" i="15"/>
  <c r="J115" i="15"/>
  <c r="L115" i="15"/>
  <c r="N115" i="15"/>
  <c r="P115" i="15"/>
  <c r="R115" i="15"/>
  <c r="F117" i="15"/>
  <c r="H117" i="15"/>
  <c r="J117" i="15"/>
  <c r="L117" i="15"/>
  <c r="N117" i="15"/>
  <c r="P117" i="15"/>
  <c r="R117" i="15"/>
  <c r="F118" i="15"/>
  <c r="H118" i="15"/>
  <c r="J118" i="15"/>
  <c r="L118" i="15"/>
  <c r="N118" i="15"/>
  <c r="P118" i="15"/>
  <c r="R118" i="15"/>
  <c r="F119" i="15"/>
  <c r="H119" i="15"/>
  <c r="J119" i="15"/>
  <c r="L119" i="15"/>
  <c r="N119" i="15"/>
  <c r="P119" i="15"/>
  <c r="R119" i="15"/>
  <c r="F120" i="15"/>
  <c r="H120" i="15"/>
  <c r="J120" i="15"/>
  <c r="L120" i="15"/>
  <c r="N120" i="15"/>
  <c r="P120" i="15"/>
  <c r="R120" i="15"/>
  <c r="F121" i="15"/>
  <c r="H121" i="15"/>
  <c r="J121" i="15"/>
  <c r="L121" i="15"/>
  <c r="N121" i="15"/>
  <c r="P121" i="15"/>
  <c r="R121" i="15"/>
  <c r="F122" i="15"/>
  <c r="H122" i="15"/>
  <c r="J122" i="15"/>
  <c r="L122" i="15"/>
  <c r="N122" i="15"/>
  <c r="P122" i="15"/>
  <c r="R122" i="15"/>
  <c r="F123" i="15"/>
  <c r="H123" i="15"/>
  <c r="J123" i="15"/>
  <c r="L123" i="15"/>
  <c r="N123" i="15"/>
  <c r="P123" i="15"/>
  <c r="R123" i="15"/>
  <c r="F120" i="10"/>
  <c r="H120" i="10"/>
  <c r="J120" i="10"/>
  <c r="L120" i="10"/>
  <c r="N120" i="10"/>
  <c r="P120" i="10"/>
  <c r="R120" i="10"/>
  <c r="U120" i="10" s="1"/>
  <c r="F121" i="10"/>
  <c r="H121" i="10"/>
  <c r="J121" i="10"/>
  <c r="L121" i="10"/>
  <c r="N121" i="10"/>
  <c r="P121" i="10"/>
  <c r="R121" i="10"/>
  <c r="F116" i="10"/>
  <c r="H116" i="10"/>
  <c r="J116" i="10"/>
  <c r="L116" i="10"/>
  <c r="N116" i="10"/>
  <c r="P116" i="10"/>
  <c r="R116" i="10"/>
  <c r="F117" i="10"/>
  <c r="H117" i="10"/>
  <c r="J117" i="10"/>
  <c r="L117" i="10"/>
  <c r="N117" i="10"/>
  <c r="P117" i="10"/>
  <c r="R117" i="10"/>
  <c r="F119" i="10"/>
  <c r="H119" i="10"/>
  <c r="J119" i="10"/>
  <c r="L119" i="10"/>
  <c r="N119" i="10"/>
  <c r="P119" i="10"/>
  <c r="R119" i="10"/>
  <c r="F125" i="10"/>
  <c r="H125" i="10"/>
  <c r="J125" i="10"/>
  <c r="L125" i="10"/>
  <c r="N125" i="10"/>
  <c r="P125" i="10"/>
  <c r="R125" i="10"/>
  <c r="F126" i="10"/>
  <c r="H126" i="10"/>
  <c r="J126" i="10"/>
  <c r="L126" i="10"/>
  <c r="N126" i="10"/>
  <c r="P126" i="10"/>
  <c r="R126" i="10"/>
  <c r="F122" i="10"/>
  <c r="H122" i="10"/>
  <c r="J122" i="10"/>
  <c r="L122" i="10"/>
  <c r="N122" i="10"/>
  <c r="P122" i="10"/>
  <c r="R122" i="10"/>
  <c r="F118" i="10"/>
  <c r="H118" i="10"/>
  <c r="J118" i="10"/>
  <c r="U118" i="10" s="1"/>
  <c r="L118" i="10"/>
  <c r="N118" i="10"/>
  <c r="P118" i="10"/>
  <c r="R118" i="10"/>
  <c r="F123" i="10"/>
  <c r="H123" i="10"/>
  <c r="J123" i="10"/>
  <c r="L123" i="10"/>
  <c r="N123" i="10"/>
  <c r="P123" i="10"/>
  <c r="R123" i="10"/>
  <c r="F124" i="10"/>
  <c r="H124" i="10"/>
  <c r="J124" i="10"/>
  <c r="L124" i="10"/>
  <c r="N124" i="10"/>
  <c r="P124" i="10"/>
  <c r="R124" i="10"/>
  <c r="F127" i="10"/>
  <c r="H127" i="10"/>
  <c r="J127" i="10"/>
  <c r="L127" i="10"/>
  <c r="N127" i="10"/>
  <c r="P127" i="10"/>
  <c r="R127" i="10"/>
  <c r="F128" i="10"/>
  <c r="H128" i="10"/>
  <c r="J128" i="10"/>
  <c r="L128" i="10"/>
  <c r="N128" i="10"/>
  <c r="P128" i="10"/>
  <c r="R128" i="10"/>
  <c r="F129" i="10"/>
  <c r="H129" i="10"/>
  <c r="J129" i="10"/>
  <c r="L129" i="10"/>
  <c r="N129" i="10"/>
  <c r="P129" i="10"/>
  <c r="R129" i="10"/>
  <c r="F130" i="10"/>
  <c r="H130" i="10"/>
  <c r="J130" i="10"/>
  <c r="L130" i="10"/>
  <c r="N130" i="10"/>
  <c r="P130" i="10"/>
  <c r="R130" i="10"/>
  <c r="F7" i="10"/>
  <c r="H7" i="10"/>
  <c r="J7" i="10"/>
  <c r="L7" i="10"/>
  <c r="N7" i="10"/>
  <c r="P7" i="10"/>
  <c r="R7" i="10"/>
  <c r="F9" i="10"/>
  <c r="H9" i="10"/>
  <c r="J9" i="10"/>
  <c r="L9" i="10"/>
  <c r="N9" i="10"/>
  <c r="P9" i="10"/>
  <c r="R9" i="10"/>
  <c r="F10" i="10"/>
  <c r="H10" i="10"/>
  <c r="J10" i="10"/>
  <c r="L10" i="10"/>
  <c r="N10" i="10"/>
  <c r="P10" i="10"/>
  <c r="R10" i="10"/>
  <c r="F12" i="10"/>
  <c r="H12" i="10"/>
  <c r="J12" i="10"/>
  <c r="L12" i="10"/>
  <c r="N12" i="10"/>
  <c r="P12" i="10"/>
  <c r="R12" i="10"/>
  <c r="F8" i="10"/>
  <c r="H8" i="10"/>
  <c r="J8" i="10"/>
  <c r="L8" i="10"/>
  <c r="N8" i="10"/>
  <c r="P8" i="10"/>
  <c r="R8" i="10"/>
  <c r="F11" i="10"/>
  <c r="H11" i="10"/>
  <c r="J11" i="10"/>
  <c r="L11" i="10"/>
  <c r="N11" i="10"/>
  <c r="P11" i="10"/>
  <c r="R11" i="10"/>
  <c r="F17" i="10"/>
  <c r="H17" i="10"/>
  <c r="J17" i="10"/>
  <c r="L17" i="10"/>
  <c r="N17" i="10"/>
  <c r="P17" i="10"/>
  <c r="R17" i="10"/>
  <c r="F14" i="10"/>
  <c r="H14" i="10"/>
  <c r="J14" i="10"/>
  <c r="L14" i="10"/>
  <c r="N14" i="10"/>
  <c r="P14" i="10"/>
  <c r="R14" i="10"/>
  <c r="F18" i="10"/>
  <c r="H18" i="10"/>
  <c r="J18" i="10"/>
  <c r="L18" i="10"/>
  <c r="N18" i="10"/>
  <c r="P18" i="10"/>
  <c r="R18" i="10"/>
  <c r="F20" i="10"/>
  <c r="H20" i="10"/>
  <c r="J20" i="10"/>
  <c r="L20" i="10"/>
  <c r="N20" i="10"/>
  <c r="P20" i="10"/>
  <c r="R20" i="10"/>
  <c r="F15" i="10"/>
  <c r="H15" i="10"/>
  <c r="J15" i="10"/>
  <c r="L15" i="10"/>
  <c r="N15" i="10"/>
  <c r="P15" i="10"/>
  <c r="R15" i="10"/>
  <c r="F23" i="10"/>
  <c r="H23" i="10"/>
  <c r="J23" i="10"/>
  <c r="L23" i="10"/>
  <c r="N23" i="10"/>
  <c r="P23" i="10"/>
  <c r="R23" i="10"/>
  <c r="F21" i="10"/>
  <c r="H21" i="10"/>
  <c r="J21" i="10"/>
  <c r="L21" i="10"/>
  <c r="N21" i="10"/>
  <c r="P21" i="10"/>
  <c r="R21" i="10"/>
  <c r="F22" i="10"/>
  <c r="H22" i="10"/>
  <c r="J22" i="10"/>
  <c r="L22" i="10"/>
  <c r="N22" i="10"/>
  <c r="P22" i="10"/>
  <c r="R22" i="10"/>
  <c r="F24" i="10"/>
  <c r="H24" i="10"/>
  <c r="J24" i="10"/>
  <c r="L24" i="10"/>
  <c r="N24" i="10"/>
  <c r="P24" i="10"/>
  <c r="R24" i="10"/>
  <c r="F25" i="10"/>
  <c r="H25" i="10"/>
  <c r="J25" i="10"/>
  <c r="L25" i="10"/>
  <c r="N25" i="10"/>
  <c r="P25" i="10"/>
  <c r="R25" i="10"/>
  <c r="F28" i="10"/>
  <c r="H28" i="10"/>
  <c r="J28" i="10"/>
  <c r="L28" i="10"/>
  <c r="N28" i="10"/>
  <c r="P28" i="10"/>
  <c r="R28" i="10"/>
  <c r="F31" i="10"/>
  <c r="H31" i="10"/>
  <c r="J31" i="10"/>
  <c r="L31" i="10"/>
  <c r="N31" i="10"/>
  <c r="P31" i="10"/>
  <c r="R31" i="10"/>
  <c r="F48" i="10"/>
  <c r="H48" i="10"/>
  <c r="J48" i="10"/>
  <c r="L48" i="10"/>
  <c r="N48" i="10"/>
  <c r="P48" i="10"/>
  <c r="R48" i="10"/>
  <c r="F29" i="10"/>
  <c r="H29" i="10"/>
  <c r="J29" i="10"/>
  <c r="L29" i="10"/>
  <c r="N29" i="10"/>
  <c r="P29" i="10"/>
  <c r="R29" i="10"/>
  <c r="F32" i="10"/>
  <c r="H32" i="10"/>
  <c r="J32" i="10"/>
  <c r="L32" i="10"/>
  <c r="N32" i="10"/>
  <c r="P32" i="10"/>
  <c r="R32" i="10"/>
  <c r="F46" i="10"/>
  <c r="H46" i="10"/>
  <c r="J46" i="10"/>
  <c r="L46" i="10"/>
  <c r="N46" i="10"/>
  <c r="P46" i="10"/>
  <c r="R46" i="10"/>
  <c r="F30" i="10"/>
  <c r="H30" i="10"/>
  <c r="J30" i="10"/>
  <c r="L30" i="10"/>
  <c r="N30" i="10"/>
  <c r="P30" i="10"/>
  <c r="R30" i="10"/>
  <c r="F27" i="10"/>
  <c r="H27" i="10"/>
  <c r="J27" i="10"/>
  <c r="L27" i="10"/>
  <c r="N27" i="10"/>
  <c r="P27" i="10"/>
  <c r="R27" i="10"/>
  <c r="F39" i="10"/>
  <c r="H39" i="10"/>
  <c r="J39" i="10"/>
  <c r="L39" i="10"/>
  <c r="N39" i="10"/>
  <c r="P39" i="10"/>
  <c r="R39" i="10"/>
  <c r="F49" i="10"/>
  <c r="H49" i="10"/>
  <c r="J49" i="10"/>
  <c r="L49" i="10"/>
  <c r="N49" i="10"/>
  <c r="P49" i="10"/>
  <c r="R49" i="10"/>
  <c r="F33" i="10"/>
  <c r="H33" i="10"/>
  <c r="J33" i="10"/>
  <c r="L33" i="10"/>
  <c r="N33" i="10"/>
  <c r="P33" i="10"/>
  <c r="R33" i="10"/>
  <c r="F37" i="10"/>
  <c r="H37" i="10"/>
  <c r="J37" i="10"/>
  <c r="L37" i="10"/>
  <c r="N37" i="10"/>
  <c r="P37" i="10"/>
  <c r="R37" i="10"/>
  <c r="F38" i="10"/>
  <c r="H38" i="10"/>
  <c r="J38" i="10"/>
  <c r="L38" i="10"/>
  <c r="N38" i="10"/>
  <c r="P38" i="10"/>
  <c r="R38" i="10"/>
  <c r="F43" i="10"/>
  <c r="H43" i="10"/>
  <c r="J43" i="10"/>
  <c r="L43" i="10"/>
  <c r="N43" i="10"/>
  <c r="P43" i="10"/>
  <c r="R43" i="10"/>
  <c r="F44" i="10"/>
  <c r="H44" i="10"/>
  <c r="J44" i="10"/>
  <c r="L44" i="10"/>
  <c r="N44" i="10"/>
  <c r="P44" i="10"/>
  <c r="R44" i="10"/>
  <c r="F52" i="10"/>
  <c r="H52" i="10"/>
  <c r="J52" i="10"/>
  <c r="L52" i="10"/>
  <c r="N52" i="10"/>
  <c r="P52" i="10"/>
  <c r="R52" i="10"/>
  <c r="F34" i="10"/>
  <c r="H34" i="10"/>
  <c r="J34" i="10"/>
  <c r="L34" i="10"/>
  <c r="N34" i="10"/>
  <c r="P34" i="10"/>
  <c r="R34" i="10"/>
  <c r="F72" i="10"/>
  <c r="H72" i="10"/>
  <c r="J72" i="10"/>
  <c r="L72" i="10"/>
  <c r="N72" i="10"/>
  <c r="P72" i="10"/>
  <c r="R72" i="10"/>
  <c r="F70" i="10"/>
  <c r="H70" i="10"/>
  <c r="J70" i="10"/>
  <c r="L70" i="10"/>
  <c r="N70" i="10"/>
  <c r="P70" i="10"/>
  <c r="R70" i="10"/>
  <c r="F59" i="10"/>
  <c r="H59" i="10"/>
  <c r="J59" i="10"/>
  <c r="L59" i="10"/>
  <c r="N59" i="10"/>
  <c r="P59" i="10"/>
  <c r="R59" i="10"/>
  <c r="F13" i="10"/>
  <c r="H13" i="10"/>
  <c r="J13" i="10"/>
  <c r="L13" i="10"/>
  <c r="N13" i="10"/>
  <c r="P13" i="10"/>
  <c r="R13" i="10"/>
  <c r="F62" i="10"/>
  <c r="H62" i="10"/>
  <c r="J62" i="10"/>
  <c r="L62" i="10"/>
  <c r="N62" i="10"/>
  <c r="P62" i="10"/>
  <c r="R62" i="10"/>
  <c r="F19" i="10"/>
  <c r="H19" i="10"/>
  <c r="J19" i="10"/>
  <c r="L19" i="10"/>
  <c r="N19" i="10"/>
  <c r="P19" i="10"/>
  <c r="R19" i="10"/>
  <c r="F64" i="10"/>
  <c r="H64" i="10"/>
  <c r="J64" i="10"/>
  <c r="L64" i="10"/>
  <c r="N64" i="10"/>
  <c r="P64" i="10"/>
  <c r="R64" i="10"/>
  <c r="F68" i="10"/>
  <c r="H68" i="10"/>
  <c r="J68" i="10"/>
  <c r="L68" i="10"/>
  <c r="N68" i="10"/>
  <c r="P68" i="10"/>
  <c r="R68" i="10"/>
  <c r="F55" i="10"/>
  <c r="H55" i="10"/>
  <c r="J55" i="10"/>
  <c r="L55" i="10"/>
  <c r="N55" i="10"/>
  <c r="P55" i="10"/>
  <c r="R55" i="10"/>
  <c r="F57" i="10"/>
  <c r="H57" i="10"/>
  <c r="J57" i="10"/>
  <c r="L57" i="10"/>
  <c r="N57" i="10"/>
  <c r="P57" i="10"/>
  <c r="R57" i="10"/>
  <c r="F16" i="10"/>
  <c r="H16" i="10"/>
  <c r="J16" i="10"/>
  <c r="L16" i="10"/>
  <c r="N16" i="10"/>
  <c r="P16" i="10"/>
  <c r="R16" i="10"/>
  <c r="F66" i="10"/>
  <c r="H66" i="10"/>
  <c r="J66" i="10"/>
  <c r="L66" i="10"/>
  <c r="N66" i="10"/>
  <c r="P66" i="10"/>
  <c r="R66" i="10"/>
  <c r="F71" i="10"/>
  <c r="H71" i="10"/>
  <c r="J71" i="10"/>
  <c r="L71" i="10"/>
  <c r="N71" i="10"/>
  <c r="P71" i="10"/>
  <c r="R71" i="10"/>
  <c r="F61" i="10"/>
  <c r="H61" i="10"/>
  <c r="J61" i="10"/>
  <c r="L61" i="10"/>
  <c r="N61" i="10"/>
  <c r="P61" i="10"/>
  <c r="R61" i="10"/>
  <c r="F65" i="10"/>
  <c r="H65" i="10"/>
  <c r="J65" i="10"/>
  <c r="L65" i="10"/>
  <c r="N65" i="10"/>
  <c r="P65" i="10"/>
  <c r="R65" i="10"/>
  <c r="F67" i="10"/>
  <c r="H67" i="10"/>
  <c r="J67" i="10"/>
  <c r="L67" i="10"/>
  <c r="N67" i="10"/>
  <c r="P67" i="10"/>
  <c r="R67" i="10"/>
  <c r="F58" i="10"/>
  <c r="H58" i="10"/>
  <c r="J58" i="10"/>
  <c r="L58" i="10"/>
  <c r="N58" i="10"/>
  <c r="P58" i="10"/>
  <c r="R58" i="10"/>
  <c r="F56" i="10"/>
  <c r="H56" i="10"/>
  <c r="J56" i="10"/>
  <c r="L56" i="10"/>
  <c r="N56" i="10"/>
  <c r="P56" i="10"/>
  <c r="R56" i="10"/>
  <c r="F40" i="10"/>
  <c r="H40" i="10"/>
  <c r="J40" i="10"/>
  <c r="L40" i="10"/>
  <c r="N40" i="10"/>
  <c r="P40" i="10"/>
  <c r="R40" i="10"/>
  <c r="F63" i="10"/>
  <c r="H63" i="10"/>
  <c r="J63" i="10"/>
  <c r="L63" i="10"/>
  <c r="N63" i="10"/>
  <c r="P63" i="10"/>
  <c r="R63" i="10"/>
  <c r="F26" i="10"/>
  <c r="H26" i="10"/>
  <c r="J26" i="10"/>
  <c r="L26" i="10"/>
  <c r="N26" i="10"/>
  <c r="P26" i="10"/>
  <c r="R26" i="10"/>
  <c r="F60" i="10"/>
  <c r="H60" i="10"/>
  <c r="J60" i="10"/>
  <c r="L60" i="10"/>
  <c r="N60" i="10"/>
  <c r="P60" i="10"/>
  <c r="R60" i="10"/>
  <c r="F36" i="10"/>
  <c r="H36" i="10"/>
  <c r="J36" i="10"/>
  <c r="L36" i="10"/>
  <c r="N36" i="10"/>
  <c r="P36" i="10"/>
  <c r="R36" i="10"/>
  <c r="F50" i="10"/>
  <c r="H50" i="10"/>
  <c r="J50" i="10"/>
  <c r="L50" i="10"/>
  <c r="N50" i="10"/>
  <c r="P50" i="10"/>
  <c r="R50" i="10"/>
  <c r="F54" i="10"/>
  <c r="H54" i="10"/>
  <c r="J54" i="10"/>
  <c r="L54" i="10"/>
  <c r="N54" i="10"/>
  <c r="P54" i="10"/>
  <c r="R54" i="10"/>
  <c r="F35" i="10"/>
  <c r="H35" i="10"/>
  <c r="J35" i="10"/>
  <c r="L35" i="10"/>
  <c r="N35" i="10"/>
  <c r="P35" i="10"/>
  <c r="R35" i="10"/>
  <c r="F47" i="10"/>
  <c r="H47" i="10"/>
  <c r="J47" i="10"/>
  <c r="L47" i="10"/>
  <c r="N47" i="10"/>
  <c r="P47" i="10"/>
  <c r="R47" i="10"/>
  <c r="F53" i="10"/>
  <c r="H53" i="10"/>
  <c r="J53" i="10"/>
  <c r="L53" i="10"/>
  <c r="N53" i="10"/>
  <c r="P53" i="10"/>
  <c r="R53" i="10"/>
  <c r="F51" i="10"/>
  <c r="H51" i="10"/>
  <c r="J51" i="10"/>
  <c r="L51" i="10"/>
  <c r="N51" i="10"/>
  <c r="P51" i="10"/>
  <c r="R51" i="10"/>
  <c r="F45" i="10"/>
  <c r="H45" i="10"/>
  <c r="J45" i="10"/>
  <c r="L45" i="10"/>
  <c r="N45" i="10"/>
  <c r="P45" i="10"/>
  <c r="R45" i="10"/>
  <c r="F69" i="10"/>
  <c r="H69" i="10"/>
  <c r="J69" i="10"/>
  <c r="L69" i="10"/>
  <c r="N69" i="10"/>
  <c r="P69" i="10"/>
  <c r="R69" i="10"/>
  <c r="F42" i="10"/>
  <c r="H42" i="10"/>
  <c r="J42" i="10"/>
  <c r="L42" i="10"/>
  <c r="N42" i="10"/>
  <c r="P42" i="10"/>
  <c r="R42" i="10"/>
  <c r="F41" i="10"/>
  <c r="H41" i="10"/>
  <c r="J41" i="10"/>
  <c r="L41" i="10"/>
  <c r="N41" i="10"/>
  <c r="P41" i="10"/>
  <c r="R41" i="10"/>
  <c r="F73" i="10"/>
  <c r="H73" i="10"/>
  <c r="J73" i="10"/>
  <c r="L73" i="10"/>
  <c r="N73" i="10"/>
  <c r="P73" i="10"/>
  <c r="R73" i="10"/>
  <c r="F74" i="10"/>
  <c r="H74" i="10"/>
  <c r="J74" i="10"/>
  <c r="L74" i="10"/>
  <c r="N74" i="10"/>
  <c r="P74" i="10"/>
  <c r="R74" i="10"/>
  <c r="F75" i="10"/>
  <c r="H75" i="10"/>
  <c r="J75" i="10"/>
  <c r="L75" i="10"/>
  <c r="N75" i="10"/>
  <c r="P75" i="10"/>
  <c r="R75" i="10"/>
  <c r="F76" i="10"/>
  <c r="H76" i="10"/>
  <c r="J76" i="10"/>
  <c r="L76" i="10"/>
  <c r="N76" i="10"/>
  <c r="P76" i="10"/>
  <c r="R76" i="10"/>
  <c r="F77" i="10"/>
  <c r="H77" i="10"/>
  <c r="J77" i="10"/>
  <c r="L77" i="10"/>
  <c r="N77" i="10"/>
  <c r="P77" i="10"/>
  <c r="R77" i="10"/>
  <c r="F78" i="10"/>
  <c r="H78" i="10"/>
  <c r="J78" i="10"/>
  <c r="L78" i="10"/>
  <c r="N78" i="10"/>
  <c r="P78" i="10"/>
  <c r="R78" i="10"/>
  <c r="F79" i="10"/>
  <c r="H79" i="10"/>
  <c r="J79" i="10"/>
  <c r="L79" i="10"/>
  <c r="N79" i="10"/>
  <c r="P79" i="10"/>
  <c r="R79" i="10"/>
  <c r="F80" i="10"/>
  <c r="H80" i="10"/>
  <c r="J80" i="10"/>
  <c r="L80" i="10"/>
  <c r="N80" i="10"/>
  <c r="P80" i="10"/>
  <c r="R80" i="10"/>
  <c r="F81" i="10"/>
  <c r="H81" i="10"/>
  <c r="J81" i="10"/>
  <c r="L81" i="10"/>
  <c r="N81" i="10"/>
  <c r="P81" i="10"/>
  <c r="R81" i="10"/>
  <c r="F82" i="10"/>
  <c r="H82" i="10"/>
  <c r="J82" i="10"/>
  <c r="L82" i="10"/>
  <c r="N82" i="10"/>
  <c r="P82" i="10"/>
  <c r="R82" i="10"/>
  <c r="F83" i="10"/>
  <c r="H83" i="10"/>
  <c r="J83" i="10"/>
  <c r="L83" i="10"/>
  <c r="N83" i="10"/>
  <c r="P83" i="10"/>
  <c r="R83" i="10"/>
  <c r="F84" i="10"/>
  <c r="H84" i="10"/>
  <c r="J84" i="10"/>
  <c r="L84" i="10"/>
  <c r="N84" i="10"/>
  <c r="P84" i="10"/>
  <c r="R84" i="10"/>
  <c r="F85" i="10"/>
  <c r="H85" i="10"/>
  <c r="J85" i="10"/>
  <c r="L85" i="10"/>
  <c r="N85" i="10"/>
  <c r="P85" i="10"/>
  <c r="R85" i="10"/>
  <c r="F86" i="10"/>
  <c r="H86" i="10"/>
  <c r="J86" i="10"/>
  <c r="L86" i="10"/>
  <c r="N86" i="10"/>
  <c r="P86" i="10"/>
  <c r="R86" i="10"/>
  <c r="F87" i="10"/>
  <c r="H87" i="10"/>
  <c r="J87" i="10"/>
  <c r="L87" i="10"/>
  <c r="N87" i="10"/>
  <c r="P87" i="10"/>
  <c r="R87" i="10"/>
  <c r="F88" i="10"/>
  <c r="H88" i="10"/>
  <c r="J88" i="10"/>
  <c r="L88" i="10"/>
  <c r="N88" i="10"/>
  <c r="P88" i="10"/>
  <c r="R88" i="10"/>
  <c r="F89" i="10"/>
  <c r="H89" i="10"/>
  <c r="J89" i="10"/>
  <c r="L89" i="10"/>
  <c r="N89" i="10"/>
  <c r="P89" i="10"/>
  <c r="R89" i="10"/>
  <c r="F90" i="10"/>
  <c r="H90" i="10"/>
  <c r="J90" i="10"/>
  <c r="L90" i="10"/>
  <c r="N90" i="10"/>
  <c r="P90" i="10"/>
  <c r="R90" i="10"/>
  <c r="F91" i="10"/>
  <c r="H91" i="10"/>
  <c r="J91" i="10"/>
  <c r="L91" i="10"/>
  <c r="N91" i="10"/>
  <c r="P91" i="10"/>
  <c r="R91" i="10"/>
  <c r="F92" i="10"/>
  <c r="H92" i="10"/>
  <c r="J92" i="10"/>
  <c r="L92" i="10"/>
  <c r="N92" i="10"/>
  <c r="P92" i="10"/>
  <c r="R92" i="10"/>
  <c r="F93" i="10"/>
  <c r="H93" i="10"/>
  <c r="J93" i="10"/>
  <c r="L93" i="10"/>
  <c r="N93" i="10"/>
  <c r="P93" i="10"/>
  <c r="R93" i="10"/>
  <c r="F94" i="10"/>
  <c r="H94" i="10"/>
  <c r="J94" i="10"/>
  <c r="L94" i="10"/>
  <c r="N94" i="10"/>
  <c r="P94" i="10"/>
  <c r="R94" i="10"/>
  <c r="F95" i="10"/>
  <c r="H95" i="10"/>
  <c r="J95" i="10"/>
  <c r="L95" i="10"/>
  <c r="N95" i="10"/>
  <c r="P95" i="10"/>
  <c r="R95" i="10"/>
  <c r="F96" i="10"/>
  <c r="H96" i="10"/>
  <c r="J96" i="10"/>
  <c r="L96" i="10"/>
  <c r="N96" i="10"/>
  <c r="P96" i="10"/>
  <c r="R96" i="10"/>
  <c r="F97" i="10"/>
  <c r="H97" i="10"/>
  <c r="J97" i="10"/>
  <c r="L97" i="10"/>
  <c r="N97" i="10"/>
  <c r="P97" i="10"/>
  <c r="R97" i="10"/>
  <c r="F98" i="10"/>
  <c r="H98" i="10"/>
  <c r="J98" i="10"/>
  <c r="L98" i="10"/>
  <c r="N98" i="10"/>
  <c r="P98" i="10"/>
  <c r="R98" i="10"/>
  <c r="F99" i="10"/>
  <c r="H99" i="10"/>
  <c r="J99" i="10"/>
  <c r="L99" i="10"/>
  <c r="N99" i="10"/>
  <c r="P99" i="10"/>
  <c r="R99" i="10"/>
  <c r="F100" i="10"/>
  <c r="H100" i="10"/>
  <c r="J100" i="10"/>
  <c r="L100" i="10"/>
  <c r="N100" i="10"/>
  <c r="P100" i="10"/>
  <c r="R100" i="10"/>
  <c r="F101" i="10"/>
  <c r="H101" i="10"/>
  <c r="J101" i="10"/>
  <c r="L101" i="10"/>
  <c r="N101" i="10"/>
  <c r="P101" i="10"/>
  <c r="R101" i="10"/>
  <c r="F102" i="10"/>
  <c r="H102" i="10"/>
  <c r="J102" i="10"/>
  <c r="L102" i="10"/>
  <c r="N102" i="10"/>
  <c r="P102" i="10"/>
  <c r="R102" i="10"/>
  <c r="F103" i="10"/>
  <c r="H103" i="10"/>
  <c r="J103" i="10"/>
  <c r="L103" i="10"/>
  <c r="N103" i="10"/>
  <c r="P103" i="10"/>
  <c r="R103" i="10"/>
  <c r="F104" i="10"/>
  <c r="H104" i="10"/>
  <c r="J104" i="10"/>
  <c r="L104" i="10"/>
  <c r="N104" i="10"/>
  <c r="P104" i="10"/>
  <c r="R104" i="10"/>
  <c r="F105" i="10"/>
  <c r="H105" i="10"/>
  <c r="J105" i="10"/>
  <c r="L105" i="10"/>
  <c r="N105" i="10"/>
  <c r="P105" i="10"/>
  <c r="R105" i="10"/>
  <c r="F106" i="10"/>
  <c r="H106" i="10"/>
  <c r="J106" i="10"/>
  <c r="L106" i="10"/>
  <c r="N106" i="10"/>
  <c r="P106" i="10"/>
  <c r="R106" i="10"/>
  <c r="F107" i="10"/>
  <c r="H107" i="10"/>
  <c r="J107" i="10"/>
  <c r="L107" i="10"/>
  <c r="N107" i="10"/>
  <c r="P107" i="10"/>
  <c r="R107" i="10"/>
  <c r="F108" i="10"/>
  <c r="H108" i="10"/>
  <c r="J108" i="10"/>
  <c r="L108" i="10"/>
  <c r="N108" i="10"/>
  <c r="P108" i="10"/>
  <c r="R108" i="10"/>
  <c r="F109" i="10"/>
  <c r="H109" i="10"/>
  <c r="J109" i="10"/>
  <c r="L109" i="10"/>
  <c r="N109" i="10"/>
  <c r="P109" i="10"/>
  <c r="R109" i="10"/>
  <c r="F6" i="13"/>
  <c r="H6" i="13"/>
  <c r="J6" i="13"/>
  <c r="L6" i="13"/>
  <c r="N6" i="13"/>
  <c r="P6" i="13"/>
  <c r="R6" i="13"/>
  <c r="F8" i="13"/>
  <c r="H8" i="13"/>
  <c r="J8" i="13"/>
  <c r="L8" i="13"/>
  <c r="N8" i="13"/>
  <c r="P8" i="13"/>
  <c r="R8" i="13"/>
  <c r="F9" i="13"/>
  <c r="H9" i="13"/>
  <c r="J9" i="13"/>
  <c r="L9" i="13"/>
  <c r="N9" i="13"/>
  <c r="P9" i="13"/>
  <c r="R9" i="13"/>
  <c r="F10" i="13"/>
  <c r="H10" i="13"/>
  <c r="J10" i="13"/>
  <c r="L10" i="13"/>
  <c r="N10" i="13"/>
  <c r="P10" i="13"/>
  <c r="R10" i="13"/>
  <c r="F13" i="13"/>
  <c r="H13" i="13"/>
  <c r="J13" i="13"/>
  <c r="L13" i="13"/>
  <c r="N13" i="13"/>
  <c r="P13" i="13"/>
  <c r="R13" i="13"/>
  <c r="F12" i="13"/>
  <c r="H12" i="13"/>
  <c r="J12" i="13"/>
  <c r="L12" i="13"/>
  <c r="N12" i="13"/>
  <c r="P12" i="13"/>
  <c r="R12" i="13"/>
  <c r="F11" i="13"/>
  <c r="H11" i="13"/>
  <c r="J11" i="13"/>
  <c r="L11" i="13"/>
  <c r="N11" i="13"/>
  <c r="P11" i="13"/>
  <c r="R11" i="13"/>
  <c r="F15" i="13"/>
  <c r="H15" i="13"/>
  <c r="J15" i="13"/>
  <c r="L15" i="13"/>
  <c r="N15" i="13"/>
  <c r="P15" i="13"/>
  <c r="R15" i="13"/>
  <c r="F14" i="13"/>
  <c r="H14" i="13"/>
  <c r="J14" i="13"/>
  <c r="L14" i="13"/>
  <c r="N14" i="13"/>
  <c r="P14" i="13"/>
  <c r="R14" i="13"/>
  <c r="F17" i="13"/>
  <c r="H17" i="13"/>
  <c r="J17" i="13"/>
  <c r="L17" i="13"/>
  <c r="N17" i="13"/>
  <c r="P17" i="13"/>
  <c r="R17" i="13"/>
  <c r="F18" i="13"/>
  <c r="H18" i="13"/>
  <c r="J18" i="13"/>
  <c r="L18" i="13"/>
  <c r="N18" i="13"/>
  <c r="P18" i="13"/>
  <c r="R18" i="13"/>
  <c r="F19" i="13"/>
  <c r="H19" i="13"/>
  <c r="J19" i="13"/>
  <c r="L19" i="13"/>
  <c r="N19" i="13"/>
  <c r="P19" i="13"/>
  <c r="R19" i="13"/>
  <c r="F16" i="13"/>
  <c r="H16" i="13"/>
  <c r="J16" i="13"/>
  <c r="L16" i="13"/>
  <c r="N16" i="13"/>
  <c r="P16" i="13"/>
  <c r="R16" i="13"/>
  <c r="F26" i="13"/>
  <c r="H26" i="13"/>
  <c r="J26" i="13"/>
  <c r="L26" i="13"/>
  <c r="N26" i="13"/>
  <c r="P26" i="13"/>
  <c r="R26" i="13"/>
  <c r="F24" i="13"/>
  <c r="H24" i="13"/>
  <c r="J24" i="13"/>
  <c r="L24" i="13"/>
  <c r="N24" i="13"/>
  <c r="P24" i="13"/>
  <c r="R24" i="13"/>
  <c r="F32" i="13"/>
  <c r="H32" i="13"/>
  <c r="J32" i="13"/>
  <c r="L32" i="13"/>
  <c r="N32" i="13"/>
  <c r="P32" i="13"/>
  <c r="R32" i="13"/>
  <c r="F22" i="13"/>
  <c r="H22" i="13"/>
  <c r="J22" i="13"/>
  <c r="L22" i="13"/>
  <c r="N22" i="13"/>
  <c r="P22" i="13"/>
  <c r="R22" i="13"/>
  <c r="F33" i="13"/>
  <c r="H33" i="13"/>
  <c r="J33" i="13"/>
  <c r="L33" i="13"/>
  <c r="N33" i="13"/>
  <c r="P33" i="13"/>
  <c r="R33" i="13"/>
  <c r="F39" i="13"/>
  <c r="H39" i="13"/>
  <c r="J39" i="13"/>
  <c r="L39" i="13"/>
  <c r="N39" i="13"/>
  <c r="P39" i="13"/>
  <c r="R39" i="13"/>
  <c r="F31" i="13"/>
  <c r="H31" i="13"/>
  <c r="J31" i="13"/>
  <c r="L31" i="13"/>
  <c r="N31" i="13"/>
  <c r="P31" i="13"/>
  <c r="R31" i="13"/>
  <c r="F41" i="13"/>
  <c r="H41" i="13"/>
  <c r="J41" i="13"/>
  <c r="L41" i="13"/>
  <c r="N41" i="13"/>
  <c r="P41" i="13"/>
  <c r="R41" i="13"/>
  <c r="F34" i="13"/>
  <c r="H34" i="13"/>
  <c r="J34" i="13"/>
  <c r="L34" i="13"/>
  <c r="N34" i="13"/>
  <c r="P34" i="13"/>
  <c r="R34" i="13"/>
  <c r="F36" i="13"/>
  <c r="H36" i="13"/>
  <c r="J36" i="13"/>
  <c r="L36" i="13"/>
  <c r="N36" i="13"/>
  <c r="P36" i="13"/>
  <c r="R36" i="13"/>
  <c r="F35" i="13"/>
  <c r="H35" i="13"/>
  <c r="J35" i="13"/>
  <c r="L35" i="13"/>
  <c r="N35" i="13"/>
  <c r="P35" i="13"/>
  <c r="R35" i="13"/>
  <c r="F46" i="13"/>
  <c r="H46" i="13"/>
  <c r="J46" i="13"/>
  <c r="L46" i="13"/>
  <c r="N46" i="13"/>
  <c r="P46" i="13"/>
  <c r="R46" i="13"/>
  <c r="F37" i="13"/>
  <c r="H37" i="13"/>
  <c r="J37" i="13"/>
  <c r="L37" i="13"/>
  <c r="N37" i="13"/>
  <c r="P37" i="13"/>
  <c r="R37" i="13"/>
  <c r="F40" i="13"/>
  <c r="H40" i="13"/>
  <c r="J40" i="13"/>
  <c r="L40" i="13"/>
  <c r="N40" i="13"/>
  <c r="P40" i="13"/>
  <c r="R40" i="13"/>
  <c r="F43" i="13"/>
  <c r="H43" i="13"/>
  <c r="J43" i="13"/>
  <c r="L43" i="13"/>
  <c r="N43" i="13"/>
  <c r="P43" i="13"/>
  <c r="R43" i="13"/>
  <c r="F38" i="13"/>
  <c r="H38" i="13"/>
  <c r="J38" i="13"/>
  <c r="L38" i="13"/>
  <c r="N38" i="13"/>
  <c r="P38" i="13"/>
  <c r="R38" i="13"/>
  <c r="F27" i="13"/>
  <c r="H27" i="13"/>
  <c r="J27" i="13"/>
  <c r="L27" i="13"/>
  <c r="N27" i="13"/>
  <c r="P27" i="13"/>
  <c r="R27" i="13"/>
  <c r="F71" i="13"/>
  <c r="H71" i="13"/>
  <c r="J71" i="13"/>
  <c r="L71" i="13"/>
  <c r="N71" i="13"/>
  <c r="P71" i="13"/>
  <c r="R71" i="13"/>
  <c r="F72" i="13"/>
  <c r="H72" i="13"/>
  <c r="J72" i="13"/>
  <c r="L72" i="13"/>
  <c r="N72" i="13"/>
  <c r="P72" i="13"/>
  <c r="R72" i="13"/>
  <c r="F50" i="13"/>
  <c r="H50" i="13"/>
  <c r="J50" i="13"/>
  <c r="L50" i="13"/>
  <c r="N50" i="13"/>
  <c r="P50" i="13"/>
  <c r="R50" i="13"/>
  <c r="F59" i="13"/>
  <c r="H59" i="13"/>
  <c r="J59" i="13"/>
  <c r="L59" i="13"/>
  <c r="N59" i="13"/>
  <c r="P59" i="13"/>
  <c r="R59" i="13"/>
  <c r="F58" i="13"/>
  <c r="H58" i="13"/>
  <c r="J58" i="13"/>
  <c r="L58" i="13"/>
  <c r="N58" i="13"/>
  <c r="P58" i="13"/>
  <c r="R58" i="13"/>
  <c r="F25" i="13"/>
  <c r="H25" i="13"/>
  <c r="J25" i="13"/>
  <c r="L25" i="13"/>
  <c r="N25" i="13"/>
  <c r="P25" i="13"/>
  <c r="R25" i="13"/>
  <c r="F67" i="13"/>
  <c r="H67" i="13"/>
  <c r="J67" i="13"/>
  <c r="L67" i="13"/>
  <c r="N67" i="13"/>
  <c r="P67" i="13"/>
  <c r="R67" i="13"/>
  <c r="F42" i="13"/>
  <c r="H42" i="13"/>
  <c r="J42" i="13"/>
  <c r="L42" i="13"/>
  <c r="N42" i="13"/>
  <c r="P42" i="13"/>
  <c r="R42" i="13"/>
  <c r="F61" i="13"/>
  <c r="H61" i="13"/>
  <c r="J61" i="13"/>
  <c r="L61" i="13"/>
  <c r="N61" i="13"/>
  <c r="P61" i="13"/>
  <c r="R61" i="13"/>
  <c r="F23" i="13"/>
  <c r="H23" i="13"/>
  <c r="J23" i="13"/>
  <c r="L23" i="13"/>
  <c r="N23" i="13"/>
  <c r="P23" i="13"/>
  <c r="R23" i="13"/>
  <c r="F20" i="13"/>
  <c r="H20" i="13"/>
  <c r="J20" i="13"/>
  <c r="L20" i="13"/>
  <c r="N20" i="13"/>
  <c r="P20" i="13"/>
  <c r="R20" i="13"/>
  <c r="F53" i="13"/>
  <c r="H53" i="13"/>
  <c r="J53" i="13"/>
  <c r="L53" i="13"/>
  <c r="N53" i="13"/>
  <c r="P53" i="13"/>
  <c r="R53" i="13"/>
  <c r="F70" i="13"/>
  <c r="H70" i="13"/>
  <c r="J70" i="13"/>
  <c r="L70" i="13"/>
  <c r="N70" i="13"/>
  <c r="P70" i="13"/>
  <c r="R70" i="13"/>
  <c r="F51" i="13"/>
  <c r="H51" i="13"/>
  <c r="J51" i="13"/>
  <c r="L51" i="13"/>
  <c r="N51" i="13"/>
  <c r="P51" i="13"/>
  <c r="R51" i="13"/>
  <c r="F64" i="13"/>
  <c r="H64" i="13"/>
  <c r="J64" i="13"/>
  <c r="L64" i="13"/>
  <c r="N64" i="13"/>
  <c r="P64" i="13"/>
  <c r="R64" i="13"/>
  <c r="F29" i="13"/>
  <c r="H29" i="13"/>
  <c r="J29" i="13"/>
  <c r="L29" i="13"/>
  <c r="N29" i="13"/>
  <c r="P29" i="13"/>
  <c r="R29" i="13"/>
  <c r="F28" i="13"/>
  <c r="H28" i="13"/>
  <c r="J28" i="13"/>
  <c r="L28" i="13"/>
  <c r="N28" i="13"/>
  <c r="P28" i="13"/>
  <c r="R28" i="13"/>
  <c r="F55" i="13"/>
  <c r="H55" i="13"/>
  <c r="J55" i="13"/>
  <c r="L55" i="13"/>
  <c r="N55" i="13"/>
  <c r="P55" i="13"/>
  <c r="R55" i="13"/>
  <c r="F21" i="13"/>
  <c r="H21" i="13"/>
  <c r="J21" i="13"/>
  <c r="L21" i="13"/>
  <c r="N21" i="13"/>
  <c r="P21" i="13"/>
  <c r="R21" i="13"/>
  <c r="F54" i="13"/>
  <c r="H54" i="13"/>
  <c r="J54" i="13"/>
  <c r="L54" i="13"/>
  <c r="N54" i="13"/>
  <c r="P54" i="13"/>
  <c r="R54" i="13"/>
  <c r="F49" i="13"/>
  <c r="H49" i="13"/>
  <c r="J49" i="13"/>
  <c r="L49" i="13"/>
  <c r="N49" i="13"/>
  <c r="P49" i="13"/>
  <c r="R49" i="13"/>
  <c r="F65" i="13"/>
  <c r="H65" i="13"/>
  <c r="J65" i="13"/>
  <c r="L65" i="13"/>
  <c r="N65" i="13"/>
  <c r="P65" i="13"/>
  <c r="R65" i="13"/>
  <c r="F66" i="13"/>
  <c r="H66" i="13"/>
  <c r="J66" i="13"/>
  <c r="L66" i="13"/>
  <c r="N66" i="13"/>
  <c r="P66" i="13"/>
  <c r="R66" i="13"/>
  <c r="F68" i="13"/>
  <c r="H68" i="13"/>
  <c r="J68" i="13"/>
  <c r="L68" i="13"/>
  <c r="N68" i="13"/>
  <c r="P68" i="13"/>
  <c r="R68" i="13"/>
  <c r="F63" i="13"/>
  <c r="H63" i="13"/>
  <c r="J63" i="13"/>
  <c r="L63" i="13"/>
  <c r="N63" i="13"/>
  <c r="P63" i="13"/>
  <c r="R63" i="13"/>
  <c r="F57" i="13"/>
  <c r="H57" i="13"/>
  <c r="J57" i="13"/>
  <c r="L57" i="13"/>
  <c r="N57" i="13"/>
  <c r="P57" i="13"/>
  <c r="R57" i="13"/>
  <c r="F48" i="13"/>
  <c r="H48" i="13"/>
  <c r="J48" i="13"/>
  <c r="L48" i="13"/>
  <c r="N48" i="13"/>
  <c r="P48" i="13"/>
  <c r="R48" i="13"/>
  <c r="F52" i="13"/>
  <c r="H52" i="13"/>
  <c r="J52" i="13"/>
  <c r="L52" i="13"/>
  <c r="N52" i="13"/>
  <c r="P52" i="13"/>
  <c r="R52" i="13"/>
  <c r="F69" i="13"/>
  <c r="H69" i="13"/>
  <c r="J69" i="13"/>
  <c r="L69" i="13"/>
  <c r="N69" i="13"/>
  <c r="P69" i="13"/>
  <c r="R69" i="13"/>
  <c r="F60" i="13"/>
  <c r="H60" i="13"/>
  <c r="J60" i="13"/>
  <c r="L60" i="13"/>
  <c r="N60" i="13"/>
  <c r="P60" i="13"/>
  <c r="R60" i="13"/>
  <c r="F47" i="13"/>
  <c r="H47" i="13"/>
  <c r="J47" i="13"/>
  <c r="L47" i="13"/>
  <c r="N47" i="13"/>
  <c r="P47" i="13"/>
  <c r="R47" i="13"/>
  <c r="F45" i="13"/>
  <c r="H45" i="13"/>
  <c r="J45" i="13"/>
  <c r="L45" i="13"/>
  <c r="N45" i="13"/>
  <c r="P45" i="13"/>
  <c r="R45" i="13"/>
  <c r="F44" i="13"/>
  <c r="H44" i="13"/>
  <c r="J44" i="13"/>
  <c r="L44" i="13"/>
  <c r="N44" i="13"/>
  <c r="P44" i="13"/>
  <c r="R44" i="13"/>
  <c r="F56" i="13"/>
  <c r="H56" i="13"/>
  <c r="J56" i="13"/>
  <c r="L56" i="13"/>
  <c r="N56" i="13"/>
  <c r="P56" i="13"/>
  <c r="R56" i="13"/>
  <c r="F30" i="13"/>
  <c r="H30" i="13"/>
  <c r="J30" i="13"/>
  <c r="L30" i="13"/>
  <c r="N30" i="13"/>
  <c r="P30" i="13"/>
  <c r="R30" i="13"/>
  <c r="F62" i="13"/>
  <c r="H62" i="13"/>
  <c r="J62" i="13"/>
  <c r="L62" i="13"/>
  <c r="N62" i="13"/>
  <c r="P62" i="13"/>
  <c r="R62" i="13"/>
  <c r="F73" i="13"/>
  <c r="H73" i="13"/>
  <c r="J73" i="13"/>
  <c r="L73" i="13"/>
  <c r="N73" i="13"/>
  <c r="P73" i="13"/>
  <c r="R73" i="13"/>
  <c r="F74" i="13"/>
  <c r="H74" i="13"/>
  <c r="J74" i="13"/>
  <c r="L74" i="13"/>
  <c r="N74" i="13"/>
  <c r="P74" i="13"/>
  <c r="R74" i="13"/>
  <c r="F75" i="13"/>
  <c r="H75" i="13"/>
  <c r="J75" i="13"/>
  <c r="L75" i="13"/>
  <c r="N75" i="13"/>
  <c r="P75" i="13"/>
  <c r="R75" i="13"/>
  <c r="F76" i="13"/>
  <c r="H76" i="13"/>
  <c r="J76" i="13"/>
  <c r="L76" i="13"/>
  <c r="N76" i="13"/>
  <c r="P76" i="13"/>
  <c r="R76" i="13"/>
  <c r="F77" i="13"/>
  <c r="H77" i="13"/>
  <c r="J77" i="13"/>
  <c r="L77" i="13"/>
  <c r="N77" i="13"/>
  <c r="P77" i="13"/>
  <c r="R77" i="13"/>
  <c r="F78" i="13"/>
  <c r="H78" i="13"/>
  <c r="J78" i="13"/>
  <c r="L78" i="13"/>
  <c r="N78" i="13"/>
  <c r="P78" i="13"/>
  <c r="R78" i="13"/>
  <c r="F79" i="13"/>
  <c r="H79" i="13"/>
  <c r="J79" i="13"/>
  <c r="L79" i="13"/>
  <c r="N79" i="13"/>
  <c r="P79" i="13"/>
  <c r="R79" i="13"/>
  <c r="F80" i="13"/>
  <c r="H80" i="13"/>
  <c r="J80" i="13"/>
  <c r="L80" i="13"/>
  <c r="N80" i="13"/>
  <c r="P80" i="13"/>
  <c r="R80" i="13"/>
  <c r="F81" i="13"/>
  <c r="H81" i="13"/>
  <c r="J81" i="13"/>
  <c r="L81" i="13"/>
  <c r="N81" i="13"/>
  <c r="P81" i="13"/>
  <c r="R81" i="13"/>
  <c r="F82" i="13"/>
  <c r="H82" i="13"/>
  <c r="J82" i="13"/>
  <c r="L82" i="13"/>
  <c r="N82" i="13"/>
  <c r="P82" i="13"/>
  <c r="R82" i="13"/>
  <c r="F83" i="13"/>
  <c r="H83" i="13"/>
  <c r="J83" i="13"/>
  <c r="L83" i="13"/>
  <c r="N83" i="13"/>
  <c r="P83" i="13"/>
  <c r="R83" i="13"/>
  <c r="F84" i="13"/>
  <c r="H84" i="13"/>
  <c r="J84" i="13"/>
  <c r="L84" i="13"/>
  <c r="N84" i="13"/>
  <c r="P84" i="13"/>
  <c r="R84" i="13"/>
  <c r="F85" i="13"/>
  <c r="H85" i="13"/>
  <c r="J85" i="13"/>
  <c r="L85" i="13"/>
  <c r="N85" i="13"/>
  <c r="P85" i="13"/>
  <c r="R85" i="13"/>
  <c r="F86" i="13"/>
  <c r="H86" i="13"/>
  <c r="J86" i="13"/>
  <c r="L86" i="13"/>
  <c r="N86" i="13"/>
  <c r="P86" i="13"/>
  <c r="R86" i="13"/>
  <c r="F87" i="13"/>
  <c r="H87" i="13"/>
  <c r="J87" i="13"/>
  <c r="L87" i="13"/>
  <c r="N87" i="13"/>
  <c r="P87" i="13"/>
  <c r="R87" i="13"/>
  <c r="F88" i="13"/>
  <c r="H88" i="13"/>
  <c r="J88" i="13"/>
  <c r="L88" i="13"/>
  <c r="N88" i="13"/>
  <c r="P88" i="13"/>
  <c r="R88" i="13"/>
  <c r="F89" i="13"/>
  <c r="H89" i="13"/>
  <c r="J89" i="13"/>
  <c r="L89" i="13"/>
  <c r="N89" i="13"/>
  <c r="P89" i="13"/>
  <c r="R89" i="13"/>
  <c r="F90" i="13"/>
  <c r="H90" i="13"/>
  <c r="J90" i="13"/>
  <c r="L90" i="13"/>
  <c r="N90" i="13"/>
  <c r="P90" i="13"/>
  <c r="R90" i="13"/>
  <c r="F91" i="13"/>
  <c r="H91" i="13"/>
  <c r="J91" i="13"/>
  <c r="L91" i="13"/>
  <c r="N91" i="13"/>
  <c r="P91" i="13"/>
  <c r="R91" i="13"/>
  <c r="F92" i="13"/>
  <c r="H92" i="13"/>
  <c r="J92" i="13"/>
  <c r="L92" i="13"/>
  <c r="N92" i="13"/>
  <c r="P92" i="13"/>
  <c r="R92" i="13"/>
  <c r="F93" i="13"/>
  <c r="H93" i="13"/>
  <c r="J93" i="13"/>
  <c r="L93" i="13"/>
  <c r="N93" i="13"/>
  <c r="P93" i="13"/>
  <c r="R93" i="13"/>
  <c r="F94" i="13"/>
  <c r="H94" i="13"/>
  <c r="J94" i="13"/>
  <c r="L94" i="13"/>
  <c r="N94" i="13"/>
  <c r="P94" i="13"/>
  <c r="R94" i="13"/>
  <c r="F95" i="13"/>
  <c r="H95" i="13"/>
  <c r="J95" i="13"/>
  <c r="L95" i="13"/>
  <c r="N95" i="13"/>
  <c r="P95" i="13"/>
  <c r="R95" i="13"/>
  <c r="F96" i="13"/>
  <c r="H96" i="13"/>
  <c r="J96" i="13"/>
  <c r="L96" i="13"/>
  <c r="N96" i="13"/>
  <c r="P96" i="13"/>
  <c r="R96" i="13"/>
  <c r="F97" i="13"/>
  <c r="H97" i="13"/>
  <c r="J97" i="13"/>
  <c r="L97" i="13"/>
  <c r="N97" i="13"/>
  <c r="P97" i="13"/>
  <c r="R97" i="13"/>
  <c r="F98" i="13"/>
  <c r="H98" i="13"/>
  <c r="J98" i="13"/>
  <c r="L98" i="13"/>
  <c r="N98" i="13"/>
  <c r="P98" i="13"/>
  <c r="R98" i="13"/>
  <c r="F99" i="13"/>
  <c r="H99" i="13"/>
  <c r="J99" i="13"/>
  <c r="L99" i="13"/>
  <c r="N99" i="13"/>
  <c r="P99" i="13"/>
  <c r="R99" i="13"/>
  <c r="F100" i="13"/>
  <c r="H100" i="13"/>
  <c r="J100" i="13"/>
  <c r="L100" i="13"/>
  <c r="N100" i="13"/>
  <c r="P100" i="13"/>
  <c r="R100" i="13"/>
  <c r="F101" i="13"/>
  <c r="H101" i="13"/>
  <c r="J101" i="13"/>
  <c r="L101" i="13"/>
  <c r="N101" i="13"/>
  <c r="P101" i="13"/>
  <c r="R101" i="13"/>
  <c r="F102" i="13"/>
  <c r="H102" i="13"/>
  <c r="J102" i="13"/>
  <c r="L102" i="13"/>
  <c r="N102" i="13"/>
  <c r="P102" i="13"/>
  <c r="R102" i="13"/>
  <c r="F103" i="13"/>
  <c r="H103" i="13"/>
  <c r="J103" i="13"/>
  <c r="L103" i="13"/>
  <c r="N103" i="13"/>
  <c r="P103" i="13"/>
  <c r="R103" i="13"/>
  <c r="F104" i="13"/>
  <c r="H104" i="13"/>
  <c r="J104" i="13"/>
  <c r="L104" i="13"/>
  <c r="N104" i="13"/>
  <c r="P104" i="13"/>
  <c r="R104" i="13"/>
  <c r="F105" i="13"/>
  <c r="H105" i="13"/>
  <c r="J105" i="13"/>
  <c r="L105" i="13"/>
  <c r="N105" i="13"/>
  <c r="P105" i="13"/>
  <c r="R105" i="13"/>
  <c r="F106" i="13"/>
  <c r="H106" i="13"/>
  <c r="J106" i="13"/>
  <c r="L106" i="13"/>
  <c r="N106" i="13"/>
  <c r="P106" i="13"/>
  <c r="R106" i="13"/>
  <c r="F107" i="13"/>
  <c r="H107" i="13"/>
  <c r="J107" i="13"/>
  <c r="L107" i="13"/>
  <c r="N107" i="13"/>
  <c r="P107" i="13"/>
  <c r="R107" i="13"/>
  <c r="F108" i="13"/>
  <c r="H108" i="13"/>
  <c r="J108" i="13"/>
  <c r="L108" i="13"/>
  <c r="N108" i="13"/>
  <c r="P108" i="13"/>
  <c r="R108" i="13"/>
  <c r="F109" i="13"/>
  <c r="H109" i="13"/>
  <c r="J109" i="13"/>
  <c r="L109" i="13"/>
  <c r="N109" i="13"/>
  <c r="P109" i="13"/>
  <c r="R109" i="13"/>
  <c r="F110" i="13"/>
  <c r="H110" i="13"/>
  <c r="J110" i="13"/>
  <c r="L110" i="13"/>
  <c r="N110" i="13"/>
  <c r="P110" i="13"/>
  <c r="R110" i="13"/>
  <c r="F8" i="15"/>
  <c r="H8" i="15"/>
  <c r="J8" i="15"/>
  <c r="L8" i="15"/>
  <c r="N8" i="15"/>
  <c r="P8" i="15"/>
  <c r="R8" i="15"/>
  <c r="F10" i="15"/>
  <c r="H10" i="15"/>
  <c r="J10" i="15"/>
  <c r="L10" i="15"/>
  <c r="N10" i="15"/>
  <c r="P10" i="15"/>
  <c r="R10" i="15"/>
  <c r="F9" i="15"/>
  <c r="H9" i="15"/>
  <c r="J9" i="15"/>
  <c r="L9" i="15"/>
  <c r="N9" i="15"/>
  <c r="P9" i="15"/>
  <c r="R9" i="15"/>
  <c r="F22" i="15"/>
  <c r="H22" i="15"/>
  <c r="J22" i="15"/>
  <c r="L22" i="15"/>
  <c r="N22" i="15"/>
  <c r="P22" i="15"/>
  <c r="R22" i="15"/>
  <c r="F13" i="15"/>
  <c r="H13" i="15"/>
  <c r="J13" i="15"/>
  <c r="L13" i="15"/>
  <c r="N13" i="15"/>
  <c r="P13" i="15"/>
  <c r="R13" i="15"/>
  <c r="F6" i="15"/>
  <c r="H6" i="15"/>
  <c r="J6" i="15"/>
  <c r="L6" i="15"/>
  <c r="N6" i="15"/>
  <c r="P6" i="15"/>
  <c r="R6" i="15"/>
  <c r="F14" i="15"/>
  <c r="H14" i="15"/>
  <c r="J14" i="15"/>
  <c r="L14" i="15"/>
  <c r="N14" i="15"/>
  <c r="P14" i="15"/>
  <c r="R14" i="15"/>
  <c r="F15" i="15"/>
  <c r="H15" i="15"/>
  <c r="J15" i="15"/>
  <c r="L15" i="15"/>
  <c r="N15" i="15"/>
  <c r="P15" i="15"/>
  <c r="R15" i="15"/>
  <c r="F12" i="15"/>
  <c r="H12" i="15"/>
  <c r="J12" i="15"/>
  <c r="L12" i="15"/>
  <c r="N12" i="15"/>
  <c r="P12" i="15"/>
  <c r="R12" i="15"/>
  <c r="F11" i="15"/>
  <c r="H11" i="15"/>
  <c r="J11" i="15"/>
  <c r="L11" i="15"/>
  <c r="N11" i="15"/>
  <c r="P11" i="15"/>
  <c r="R11" i="15"/>
  <c r="F18" i="15"/>
  <c r="H18" i="15"/>
  <c r="J18" i="15"/>
  <c r="L18" i="15"/>
  <c r="N18" i="15"/>
  <c r="P18" i="15"/>
  <c r="R18" i="15"/>
  <c r="F33" i="15"/>
  <c r="H33" i="15"/>
  <c r="J33" i="15"/>
  <c r="L33" i="15"/>
  <c r="N33" i="15"/>
  <c r="P33" i="15"/>
  <c r="R33" i="15"/>
  <c r="F17" i="15"/>
  <c r="H17" i="15"/>
  <c r="J17" i="15"/>
  <c r="L17" i="15"/>
  <c r="N17" i="15"/>
  <c r="P17" i="15"/>
  <c r="R17" i="15"/>
  <c r="F24" i="15"/>
  <c r="H24" i="15"/>
  <c r="J24" i="15"/>
  <c r="L24" i="15"/>
  <c r="N24" i="15"/>
  <c r="P24" i="15"/>
  <c r="R24" i="15"/>
  <c r="F16" i="15"/>
  <c r="H16" i="15"/>
  <c r="J16" i="15"/>
  <c r="L16" i="15"/>
  <c r="N16" i="15"/>
  <c r="P16" i="15"/>
  <c r="R16" i="15"/>
  <c r="F23" i="15"/>
  <c r="H23" i="15"/>
  <c r="J23" i="15"/>
  <c r="L23" i="15"/>
  <c r="N23" i="15"/>
  <c r="P23" i="15"/>
  <c r="R23" i="15"/>
  <c r="F30" i="15"/>
  <c r="H30" i="15"/>
  <c r="J30" i="15"/>
  <c r="L30" i="15"/>
  <c r="N30" i="15"/>
  <c r="P30" i="15"/>
  <c r="R30" i="15"/>
  <c r="F28" i="15"/>
  <c r="H28" i="15"/>
  <c r="J28" i="15"/>
  <c r="L28" i="15"/>
  <c r="N28" i="15"/>
  <c r="P28" i="15"/>
  <c r="R28" i="15"/>
  <c r="F26" i="15"/>
  <c r="H26" i="15"/>
  <c r="J26" i="15"/>
  <c r="L26" i="15"/>
  <c r="N26" i="15"/>
  <c r="P26" i="15"/>
  <c r="R26" i="15"/>
  <c r="F42" i="15"/>
  <c r="H42" i="15"/>
  <c r="J42" i="15"/>
  <c r="L42" i="15"/>
  <c r="N42" i="15"/>
  <c r="P42" i="15"/>
  <c r="R42" i="15"/>
  <c r="F39" i="15"/>
  <c r="H39" i="15"/>
  <c r="J39" i="15"/>
  <c r="L39" i="15"/>
  <c r="N39" i="15"/>
  <c r="P39" i="15"/>
  <c r="R39" i="15"/>
  <c r="F50" i="15"/>
  <c r="H50" i="15"/>
  <c r="J50" i="15"/>
  <c r="L50" i="15"/>
  <c r="N50" i="15"/>
  <c r="P50" i="15"/>
  <c r="R50" i="15"/>
  <c r="F35" i="15"/>
  <c r="H35" i="15"/>
  <c r="J35" i="15"/>
  <c r="L35" i="15"/>
  <c r="N35" i="15"/>
  <c r="P35" i="15"/>
  <c r="R35" i="15"/>
  <c r="F40" i="15"/>
  <c r="H40" i="15"/>
  <c r="J40" i="15"/>
  <c r="L40" i="15"/>
  <c r="N40" i="15"/>
  <c r="P40" i="15"/>
  <c r="R40" i="15"/>
  <c r="F48" i="15"/>
  <c r="H48" i="15"/>
  <c r="J48" i="15"/>
  <c r="L48" i="15"/>
  <c r="N48" i="15"/>
  <c r="P48" i="15"/>
  <c r="R48" i="15"/>
  <c r="F54" i="15"/>
  <c r="H54" i="15"/>
  <c r="J54" i="15"/>
  <c r="L54" i="15"/>
  <c r="N54" i="15"/>
  <c r="P54" i="15"/>
  <c r="R54" i="15"/>
  <c r="F29" i="15"/>
  <c r="H29" i="15"/>
  <c r="J29" i="15"/>
  <c r="L29" i="15"/>
  <c r="N29" i="15"/>
  <c r="P29" i="15"/>
  <c r="R29" i="15"/>
  <c r="F53" i="15"/>
  <c r="H53" i="15"/>
  <c r="J53" i="15"/>
  <c r="L53" i="15"/>
  <c r="N53" i="15"/>
  <c r="P53" i="15"/>
  <c r="R53" i="15"/>
  <c r="F31" i="15"/>
  <c r="H31" i="15"/>
  <c r="J31" i="15"/>
  <c r="L31" i="15"/>
  <c r="N31" i="15"/>
  <c r="P31" i="15"/>
  <c r="R31" i="15"/>
  <c r="F21" i="15"/>
  <c r="H21" i="15"/>
  <c r="J21" i="15"/>
  <c r="L21" i="15"/>
  <c r="N21" i="15"/>
  <c r="P21" i="15"/>
  <c r="R21" i="15"/>
  <c r="F52" i="15"/>
  <c r="H52" i="15"/>
  <c r="J52" i="15"/>
  <c r="L52" i="15"/>
  <c r="N52" i="15"/>
  <c r="P52" i="15"/>
  <c r="R52" i="15"/>
  <c r="F19" i="15"/>
  <c r="H19" i="15"/>
  <c r="J19" i="15"/>
  <c r="L19" i="15"/>
  <c r="N19" i="15"/>
  <c r="P19" i="15"/>
  <c r="R19" i="15"/>
  <c r="F44" i="15"/>
  <c r="H44" i="15"/>
  <c r="J44" i="15"/>
  <c r="L44" i="15"/>
  <c r="N44" i="15"/>
  <c r="P44" i="15"/>
  <c r="R44" i="15"/>
  <c r="F25" i="15"/>
  <c r="H25" i="15"/>
  <c r="J25" i="15"/>
  <c r="L25" i="15"/>
  <c r="N25" i="15"/>
  <c r="P25" i="15"/>
  <c r="R25" i="15"/>
  <c r="F47" i="15"/>
  <c r="H47" i="15"/>
  <c r="J47" i="15"/>
  <c r="L47" i="15"/>
  <c r="N47" i="15"/>
  <c r="P47" i="15"/>
  <c r="R47" i="15"/>
  <c r="F20" i="15"/>
  <c r="H20" i="15"/>
  <c r="J20" i="15"/>
  <c r="L20" i="15"/>
  <c r="N20" i="15"/>
  <c r="P20" i="15"/>
  <c r="R20" i="15"/>
  <c r="F41" i="15"/>
  <c r="H41" i="15"/>
  <c r="J41" i="15"/>
  <c r="L41" i="15"/>
  <c r="N41" i="15"/>
  <c r="P41" i="15"/>
  <c r="R41" i="15"/>
  <c r="F51" i="15"/>
  <c r="H51" i="15"/>
  <c r="J51" i="15"/>
  <c r="L51" i="15"/>
  <c r="N51" i="15"/>
  <c r="P51" i="15"/>
  <c r="R51" i="15"/>
  <c r="F36" i="15"/>
  <c r="H36" i="15"/>
  <c r="J36" i="15"/>
  <c r="L36" i="15"/>
  <c r="N36" i="15"/>
  <c r="P36" i="15"/>
  <c r="R36" i="15"/>
  <c r="F32" i="15"/>
  <c r="H32" i="15"/>
  <c r="J32" i="15"/>
  <c r="L32" i="15"/>
  <c r="N32" i="15"/>
  <c r="P32" i="15"/>
  <c r="R32" i="15"/>
  <c r="F45" i="15"/>
  <c r="H45" i="15"/>
  <c r="J45" i="15"/>
  <c r="L45" i="15"/>
  <c r="N45" i="15"/>
  <c r="P45" i="15"/>
  <c r="R45" i="15"/>
  <c r="F37" i="15"/>
  <c r="H37" i="15"/>
  <c r="J37" i="15"/>
  <c r="L37" i="15"/>
  <c r="N37" i="15"/>
  <c r="P37" i="15"/>
  <c r="R37" i="15"/>
  <c r="F46" i="15"/>
  <c r="H46" i="15"/>
  <c r="J46" i="15"/>
  <c r="L46" i="15"/>
  <c r="N46" i="15"/>
  <c r="P46" i="15"/>
  <c r="R46" i="15"/>
  <c r="F38" i="15"/>
  <c r="H38" i="15"/>
  <c r="J38" i="15"/>
  <c r="L38" i="15"/>
  <c r="N38" i="15"/>
  <c r="P38" i="15"/>
  <c r="R38" i="15"/>
  <c r="F34" i="15"/>
  <c r="H34" i="15"/>
  <c r="J34" i="15"/>
  <c r="L34" i="15"/>
  <c r="N34" i="15"/>
  <c r="P34" i="15"/>
  <c r="R34" i="15"/>
  <c r="F43" i="15"/>
  <c r="H43" i="15"/>
  <c r="J43" i="15"/>
  <c r="L43" i="15"/>
  <c r="N43" i="15"/>
  <c r="P43" i="15"/>
  <c r="R43" i="15"/>
  <c r="F27" i="15"/>
  <c r="H27" i="15"/>
  <c r="J27" i="15"/>
  <c r="L27" i="15"/>
  <c r="N27" i="15"/>
  <c r="P27" i="15"/>
  <c r="R27" i="15"/>
  <c r="F49" i="15"/>
  <c r="H49" i="15"/>
  <c r="J49" i="15"/>
  <c r="L49" i="15"/>
  <c r="N49" i="15"/>
  <c r="P49" i="15"/>
  <c r="R49" i="15"/>
  <c r="F55" i="15"/>
  <c r="H55" i="15"/>
  <c r="J55" i="15"/>
  <c r="L55" i="15"/>
  <c r="N55" i="15"/>
  <c r="P55" i="15"/>
  <c r="R55" i="15"/>
  <c r="F56" i="15"/>
  <c r="H56" i="15"/>
  <c r="J56" i="15"/>
  <c r="L56" i="15"/>
  <c r="N56" i="15"/>
  <c r="P56" i="15"/>
  <c r="R56" i="15"/>
  <c r="F57" i="15"/>
  <c r="H57" i="15"/>
  <c r="J57" i="15"/>
  <c r="L57" i="15"/>
  <c r="N57" i="15"/>
  <c r="P57" i="15"/>
  <c r="R57" i="15"/>
  <c r="F58" i="15"/>
  <c r="H58" i="15"/>
  <c r="J58" i="15"/>
  <c r="L58" i="15"/>
  <c r="N58" i="15"/>
  <c r="P58" i="15"/>
  <c r="R58" i="15"/>
  <c r="F59" i="15"/>
  <c r="H59" i="15"/>
  <c r="J59" i="15"/>
  <c r="L59" i="15"/>
  <c r="N59" i="15"/>
  <c r="P59" i="15"/>
  <c r="R59" i="15"/>
  <c r="F60" i="15"/>
  <c r="H60" i="15"/>
  <c r="J60" i="15"/>
  <c r="L60" i="15"/>
  <c r="N60" i="15"/>
  <c r="P60" i="15"/>
  <c r="R60" i="15"/>
  <c r="F61" i="15"/>
  <c r="H61" i="15"/>
  <c r="J61" i="15"/>
  <c r="L61" i="15"/>
  <c r="N61" i="15"/>
  <c r="P61" i="15"/>
  <c r="R61" i="15"/>
  <c r="F62" i="15"/>
  <c r="H62" i="15"/>
  <c r="J62" i="15"/>
  <c r="L62" i="15"/>
  <c r="N62" i="15"/>
  <c r="P62" i="15"/>
  <c r="R62" i="15"/>
  <c r="F63" i="15"/>
  <c r="H63" i="15"/>
  <c r="J63" i="15"/>
  <c r="L63" i="15"/>
  <c r="N63" i="15"/>
  <c r="P63" i="15"/>
  <c r="R63" i="15"/>
  <c r="F64" i="15"/>
  <c r="H64" i="15"/>
  <c r="J64" i="15"/>
  <c r="L64" i="15"/>
  <c r="N64" i="15"/>
  <c r="P64" i="15"/>
  <c r="R64" i="15"/>
  <c r="F65" i="15"/>
  <c r="H65" i="15"/>
  <c r="J65" i="15"/>
  <c r="L65" i="15"/>
  <c r="N65" i="15"/>
  <c r="P65" i="15"/>
  <c r="R65" i="15"/>
  <c r="F66" i="15"/>
  <c r="H66" i="15"/>
  <c r="J66" i="15"/>
  <c r="L66" i="15"/>
  <c r="N66" i="15"/>
  <c r="P66" i="15"/>
  <c r="R66" i="15"/>
  <c r="F67" i="15"/>
  <c r="H67" i="15"/>
  <c r="J67" i="15"/>
  <c r="L67" i="15"/>
  <c r="N67" i="15"/>
  <c r="P67" i="15"/>
  <c r="R67" i="15"/>
  <c r="F68" i="15"/>
  <c r="H68" i="15"/>
  <c r="J68" i="15"/>
  <c r="L68" i="15"/>
  <c r="N68" i="15"/>
  <c r="P68" i="15"/>
  <c r="R68" i="15"/>
  <c r="F69" i="15"/>
  <c r="H69" i="15"/>
  <c r="J69" i="15"/>
  <c r="L69" i="15"/>
  <c r="N69" i="15"/>
  <c r="P69" i="15"/>
  <c r="R69" i="15"/>
  <c r="F70" i="15"/>
  <c r="H70" i="15"/>
  <c r="J70" i="15"/>
  <c r="L70" i="15"/>
  <c r="N70" i="15"/>
  <c r="P70" i="15"/>
  <c r="R70" i="15"/>
  <c r="F71" i="15"/>
  <c r="H71" i="15"/>
  <c r="J71" i="15"/>
  <c r="L71" i="15"/>
  <c r="N71" i="15"/>
  <c r="P71" i="15"/>
  <c r="R71" i="15"/>
  <c r="F72" i="15"/>
  <c r="H72" i="15"/>
  <c r="J72" i="15"/>
  <c r="L72" i="15"/>
  <c r="N72" i="15"/>
  <c r="P72" i="15"/>
  <c r="R72" i="15"/>
  <c r="F73" i="15"/>
  <c r="H73" i="15"/>
  <c r="J73" i="15"/>
  <c r="L73" i="15"/>
  <c r="N73" i="15"/>
  <c r="P73" i="15"/>
  <c r="R73" i="15"/>
  <c r="F74" i="15"/>
  <c r="H74" i="15"/>
  <c r="J74" i="15"/>
  <c r="L74" i="15"/>
  <c r="N74" i="15"/>
  <c r="P74" i="15"/>
  <c r="R74" i="15"/>
  <c r="F75" i="15"/>
  <c r="H75" i="15"/>
  <c r="J75" i="15"/>
  <c r="L75" i="15"/>
  <c r="N75" i="15"/>
  <c r="P75" i="15"/>
  <c r="R75" i="15"/>
  <c r="F76" i="15"/>
  <c r="H76" i="15"/>
  <c r="J76" i="15"/>
  <c r="L76" i="15"/>
  <c r="N76" i="15"/>
  <c r="P76" i="15"/>
  <c r="R76" i="15"/>
  <c r="F77" i="15"/>
  <c r="H77" i="15"/>
  <c r="J77" i="15"/>
  <c r="L77" i="15"/>
  <c r="N77" i="15"/>
  <c r="P77" i="15"/>
  <c r="R77" i="15"/>
  <c r="F78" i="15"/>
  <c r="H78" i="15"/>
  <c r="J78" i="15"/>
  <c r="L78" i="15"/>
  <c r="N78" i="15"/>
  <c r="P78" i="15"/>
  <c r="R78" i="15"/>
  <c r="F79" i="15"/>
  <c r="H79" i="15"/>
  <c r="J79" i="15"/>
  <c r="L79" i="15"/>
  <c r="N79" i="15"/>
  <c r="P79" i="15"/>
  <c r="R79" i="15"/>
  <c r="F80" i="15"/>
  <c r="H80" i="15"/>
  <c r="J80" i="15"/>
  <c r="L80" i="15"/>
  <c r="N80" i="15"/>
  <c r="P80" i="15"/>
  <c r="R80" i="15"/>
  <c r="F81" i="15"/>
  <c r="H81" i="15"/>
  <c r="J81" i="15"/>
  <c r="L81" i="15"/>
  <c r="N81" i="15"/>
  <c r="P81" i="15"/>
  <c r="R81" i="15"/>
  <c r="F82" i="15"/>
  <c r="H82" i="15"/>
  <c r="J82" i="15"/>
  <c r="L82" i="15"/>
  <c r="N82" i="15"/>
  <c r="P82" i="15"/>
  <c r="R82" i="15"/>
  <c r="F83" i="15"/>
  <c r="H83" i="15"/>
  <c r="J83" i="15"/>
  <c r="L83" i="15"/>
  <c r="N83" i="15"/>
  <c r="P83" i="15"/>
  <c r="R83" i="15"/>
  <c r="F84" i="15"/>
  <c r="H84" i="15"/>
  <c r="J84" i="15"/>
  <c r="L84" i="15"/>
  <c r="N84" i="15"/>
  <c r="P84" i="15"/>
  <c r="R84" i="15"/>
  <c r="F85" i="15"/>
  <c r="H85" i="15"/>
  <c r="J85" i="15"/>
  <c r="L85" i="15"/>
  <c r="N85" i="15"/>
  <c r="P85" i="15"/>
  <c r="R85" i="15"/>
  <c r="F86" i="15"/>
  <c r="H86" i="15"/>
  <c r="J86" i="15"/>
  <c r="L86" i="15"/>
  <c r="N86" i="15"/>
  <c r="P86" i="15"/>
  <c r="R86" i="15"/>
  <c r="F87" i="15"/>
  <c r="H87" i="15"/>
  <c r="J87" i="15"/>
  <c r="L87" i="15"/>
  <c r="N87" i="15"/>
  <c r="P87" i="15"/>
  <c r="R87" i="15"/>
  <c r="F88" i="15"/>
  <c r="H88" i="15"/>
  <c r="J88" i="15"/>
  <c r="L88" i="15"/>
  <c r="N88" i="15"/>
  <c r="P88" i="15"/>
  <c r="R88" i="15"/>
  <c r="F89" i="15"/>
  <c r="H89" i="15"/>
  <c r="J89" i="15"/>
  <c r="L89" i="15"/>
  <c r="N89" i="15"/>
  <c r="P89" i="15"/>
  <c r="R89" i="15"/>
  <c r="F90" i="15"/>
  <c r="H90" i="15"/>
  <c r="J90" i="15"/>
  <c r="L90" i="15"/>
  <c r="N90" i="15"/>
  <c r="P90" i="15"/>
  <c r="R90" i="15"/>
  <c r="F91" i="15"/>
  <c r="H91" i="15"/>
  <c r="J91" i="15"/>
  <c r="L91" i="15"/>
  <c r="N91" i="15"/>
  <c r="P91" i="15"/>
  <c r="R91" i="15"/>
  <c r="F92" i="15"/>
  <c r="H92" i="15"/>
  <c r="J92" i="15"/>
  <c r="L92" i="15"/>
  <c r="N92" i="15"/>
  <c r="P92" i="15"/>
  <c r="R92" i="15"/>
  <c r="F93" i="15"/>
  <c r="H93" i="15"/>
  <c r="J93" i="15"/>
  <c r="L93" i="15"/>
  <c r="N93" i="15"/>
  <c r="P93" i="15"/>
  <c r="R93" i="15"/>
  <c r="F94" i="15"/>
  <c r="H94" i="15"/>
  <c r="J94" i="15"/>
  <c r="L94" i="15"/>
  <c r="N94" i="15"/>
  <c r="P94" i="15"/>
  <c r="R94" i="15"/>
  <c r="F95" i="15"/>
  <c r="H95" i="15"/>
  <c r="J95" i="15"/>
  <c r="L95" i="15"/>
  <c r="N95" i="15"/>
  <c r="P95" i="15"/>
  <c r="R95" i="15"/>
  <c r="F96" i="15"/>
  <c r="H96" i="15"/>
  <c r="J96" i="15"/>
  <c r="L96" i="15"/>
  <c r="N96" i="15"/>
  <c r="P96" i="15"/>
  <c r="R96" i="15"/>
  <c r="F97" i="15"/>
  <c r="H97" i="15"/>
  <c r="J97" i="15"/>
  <c r="L97" i="15"/>
  <c r="N97" i="15"/>
  <c r="P97" i="15"/>
  <c r="R97" i="15"/>
  <c r="F98" i="15"/>
  <c r="H98" i="15"/>
  <c r="J98" i="15"/>
  <c r="L98" i="15"/>
  <c r="N98" i="15"/>
  <c r="P98" i="15"/>
  <c r="R98" i="15"/>
  <c r="F99" i="15"/>
  <c r="H99" i="15"/>
  <c r="J99" i="15"/>
  <c r="L99" i="15"/>
  <c r="N99" i="15"/>
  <c r="P99" i="15"/>
  <c r="R99" i="15"/>
  <c r="F100" i="15"/>
  <c r="H100" i="15"/>
  <c r="J100" i="15"/>
  <c r="L100" i="15"/>
  <c r="N100" i="15"/>
  <c r="P100" i="15"/>
  <c r="R100" i="15"/>
  <c r="F101" i="15"/>
  <c r="H101" i="15"/>
  <c r="J101" i="15"/>
  <c r="L101" i="15"/>
  <c r="N101" i="15"/>
  <c r="P101" i="15"/>
  <c r="R101" i="15"/>
  <c r="F102" i="15"/>
  <c r="H102" i="15"/>
  <c r="J102" i="15"/>
  <c r="L102" i="15"/>
  <c r="N102" i="15"/>
  <c r="P102" i="15"/>
  <c r="R102" i="15"/>
  <c r="F103" i="15"/>
  <c r="H103" i="15"/>
  <c r="J103" i="15"/>
  <c r="L103" i="15"/>
  <c r="N103" i="15"/>
  <c r="P103" i="15"/>
  <c r="R103" i="15"/>
  <c r="U112" i="4" l="1"/>
  <c r="U123" i="15"/>
  <c r="U116" i="10"/>
  <c r="U121" i="10"/>
  <c r="U117" i="10"/>
  <c r="U28" i="13"/>
  <c r="U6" i="13"/>
  <c r="U10" i="13"/>
  <c r="U80" i="13"/>
  <c r="U92" i="13"/>
  <c r="U72" i="13"/>
  <c r="U37" i="13"/>
  <c r="U98" i="13"/>
  <c r="U101" i="13"/>
  <c r="U58" i="13"/>
  <c r="U106" i="13"/>
  <c r="U107" i="13"/>
  <c r="U83" i="13"/>
  <c r="U119" i="15"/>
  <c r="U117" i="15"/>
  <c r="U122" i="15"/>
  <c r="U120" i="15"/>
  <c r="U115" i="15"/>
  <c r="U114" i="15"/>
  <c r="U118" i="15"/>
  <c r="U121" i="15"/>
  <c r="U113" i="15"/>
  <c r="U86" i="13"/>
  <c r="U89" i="13"/>
  <c r="U79" i="13"/>
  <c r="U74" i="13"/>
  <c r="U104" i="13"/>
  <c r="U97" i="13"/>
  <c r="U77" i="13"/>
  <c r="U55" i="13"/>
  <c r="U110" i="13"/>
  <c r="U95" i="13"/>
  <c r="U36" i="13"/>
  <c r="U24" i="13"/>
  <c r="U66" i="13"/>
  <c r="U31" i="13"/>
  <c r="U41" i="13"/>
  <c r="U11" i="13"/>
  <c r="U54" i="13"/>
  <c r="U17" i="13"/>
  <c r="U19" i="13"/>
  <c r="U30" i="13"/>
  <c r="U105" i="13"/>
  <c r="U108" i="13"/>
  <c r="U71" i="13"/>
  <c r="U25" i="13"/>
  <c r="U16" i="13"/>
  <c r="U61" i="13"/>
  <c r="U93" i="13"/>
  <c r="U67" i="13"/>
  <c r="U9" i="13"/>
  <c r="U109" i="13"/>
  <c r="U96" i="13"/>
  <c r="U78" i="13"/>
  <c r="U69" i="13"/>
  <c r="U48" i="13"/>
  <c r="U65" i="13"/>
  <c r="U51" i="13"/>
  <c r="U53" i="13"/>
  <c r="U38" i="13"/>
  <c r="U34" i="13"/>
  <c r="U18" i="13"/>
  <c r="U29" i="13"/>
  <c r="U13" i="13"/>
  <c r="U57" i="13"/>
  <c r="U20" i="13"/>
  <c r="U91" i="13"/>
  <c r="U73" i="13"/>
  <c r="U12" i="13"/>
  <c r="U42" i="13"/>
  <c r="U90" i="13"/>
  <c r="U62" i="13"/>
  <c r="U103" i="13"/>
  <c r="U88" i="13"/>
  <c r="U56" i="13"/>
  <c r="U99" i="13"/>
  <c r="U81" i="13"/>
  <c r="U63" i="13"/>
  <c r="U27" i="13"/>
  <c r="U46" i="13"/>
  <c r="U26" i="13"/>
  <c r="U87" i="13"/>
  <c r="U44" i="13"/>
  <c r="U100" i="13"/>
  <c r="U85" i="13"/>
  <c r="U68" i="13"/>
  <c r="U75" i="13"/>
  <c r="U21" i="13"/>
  <c r="U15" i="13"/>
  <c r="U94" i="13"/>
  <c r="U76" i="13"/>
  <c r="U45" i="13"/>
  <c r="U60" i="13"/>
  <c r="U64" i="13"/>
  <c r="U14" i="13"/>
  <c r="U8" i="13"/>
  <c r="U82" i="13"/>
  <c r="U59" i="13"/>
  <c r="U102" i="13"/>
  <c r="U84" i="13"/>
  <c r="U43" i="13"/>
  <c r="U33" i="13"/>
  <c r="U22" i="13"/>
  <c r="U52" i="13"/>
  <c r="U23" i="13"/>
  <c r="U47" i="13"/>
  <c r="U70" i="13"/>
  <c r="U49" i="13"/>
  <c r="U50" i="13"/>
  <c r="U40" i="13"/>
  <c r="U39" i="13"/>
  <c r="U35" i="13"/>
  <c r="U32" i="13"/>
  <c r="U64" i="10"/>
  <c r="U12" i="10"/>
  <c r="U85" i="10"/>
  <c r="U88" i="10"/>
  <c r="U69" i="10"/>
  <c r="U109" i="10"/>
  <c r="U102" i="10"/>
  <c r="U22" i="10"/>
  <c r="U107" i="10"/>
  <c r="U9" i="10"/>
  <c r="U72" i="10"/>
  <c r="U43" i="10"/>
  <c r="U46" i="10"/>
  <c r="U91" i="10"/>
  <c r="U86" i="10"/>
  <c r="U53" i="10"/>
  <c r="U108" i="10"/>
  <c r="U106" i="10"/>
  <c r="U79" i="10"/>
  <c r="U105" i="10"/>
  <c r="U71" i="10"/>
  <c r="U90" i="10"/>
  <c r="U89" i="10"/>
  <c r="U39" i="10"/>
  <c r="U103" i="10"/>
  <c r="U73" i="10"/>
  <c r="U41" i="10"/>
  <c r="U76" i="10"/>
  <c r="U94" i="10"/>
  <c r="U97" i="10"/>
  <c r="U17" i="10"/>
  <c r="U100" i="10"/>
  <c r="U82" i="10"/>
  <c r="U61" i="10"/>
  <c r="U51" i="10"/>
  <c r="U67" i="10"/>
  <c r="U16" i="10"/>
  <c r="U60" i="10"/>
  <c r="U57" i="10"/>
  <c r="U13" i="10"/>
  <c r="U42" i="10"/>
  <c r="U54" i="10"/>
  <c r="U40" i="10"/>
  <c r="U87" i="10"/>
  <c r="U45" i="10"/>
  <c r="U66" i="10"/>
  <c r="U38" i="10"/>
  <c r="U48" i="10"/>
  <c r="U24" i="10"/>
  <c r="U127" i="10"/>
  <c r="U126" i="10"/>
  <c r="U28" i="10"/>
  <c r="U123" i="10"/>
  <c r="U119" i="10"/>
  <c r="U34" i="10"/>
  <c r="U95" i="10"/>
  <c r="U78" i="10"/>
  <c r="U70" i="10"/>
  <c r="U29" i="10"/>
  <c r="U14" i="10"/>
  <c r="U122" i="10"/>
  <c r="U59" i="10"/>
  <c r="U21" i="10"/>
  <c r="U65" i="10"/>
  <c r="U93" i="10"/>
  <c r="U74" i="10"/>
  <c r="U58" i="10"/>
  <c r="U20" i="10"/>
  <c r="U130" i="10"/>
  <c r="U77" i="10"/>
  <c r="U63" i="10"/>
  <c r="U11" i="10"/>
  <c r="U128" i="10"/>
  <c r="U99" i="10"/>
  <c r="U98" i="10"/>
  <c r="U81" i="10"/>
  <c r="U80" i="10"/>
  <c r="U50" i="10"/>
  <c r="U36" i="10"/>
  <c r="U62" i="10"/>
  <c r="U37" i="10"/>
  <c r="U30" i="10"/>
  <c r="U18" i="10"/>
  <c r="U125" i="10"/>
  <c r="U92" i="10"/>
  <c r="U52" i="10"/>
  <c r="U96" i="10"/>
  <c r="U19" i="10"/>
  <c r="U27" i="10"/>
  <c r="U15" i="10"/>
  <c r="U7" i="10"/>
  <c r="U75" i="10"/>
  <c r="U8" i="10"/>
  <c r="U101" i="10"/>
  <c r="U84" i="10"/>
  <c r="U83" i="10"/>
  <c r="U47" i="10"/>
  <c r="U35" i="10"/>
  <c r="U68" i="10"/>
  <c r="U49" i="10"/>
  <c r="U25" i="10"/>
  <c r="U56" i="10"/>
  <c r="U10" i="10"/>
  <c r="U26" i="10"/>
  <c r="U104" i="10"/>
  <c r="U55" i="10"/>
  <c r="U44" i="10"/>
  <c r="U33" i="10"/>
  <c r="U23" i="10"/>
  <c r="U124" i="10"/>
  <c r="U129" i="10"/>
  <c r="U31" i="10"/>
  <c r="U32" i="10"/>
  <c r="U40" i="4"/>
  <c r="U31" i="4"/>
  <c r="U17" i="4"/>
  <c r="U37" i="4"/>
  <c r="U41" i="4"/>
  <c r="U28" i="4"/>
  <c r="U34" i="4"/>
  <c r="U7" i="4"/>
  <c r="U12" i="4"/>
  <c r="U15" i="4"/>
  <c r="U9" i="4"/>
  <c r="U13" i="4"/>
  <c r="U20" i="4"/>
  <c r="U27" i="4"/>
  <c r="U25" i="4"/>
  <c r="U44" i="4"/>
  <c r="U10" i="4"/>
  <c r="U111" i="4"/>
  <c r="U24" i="4"/>
  <c r="U26" i="4"/>
  <c r="U109" i="4"/>
  <c r="U16" i="4"/>
  <c r="U106" i="4"/>
  <c r="U108" i="4"/>
  <c r="U21" i="4"/>
  <c r="U32" i="4"/>
  <c r="U43" i="4"/>
  <c r="U38" i="4"/>
  <c r="U35" i="4"/>
  <c r="U19" i="4"/>
  <c r="U30" i="4"/>
  <c r="U18" i="4"/>
  <c r="U22" i="4"/>
  <c r="U14" i="4"/>
  <c r="U45" i="4"/>
  <c r="U107" i="4"/>
  <c r="U39" i="4"/>
  <c r="U110" i="4"/>
  <c r="U29" i="4"/>
  <c r="U8" i="4"/>
  <c r="U33" i="4"/>
  <c r="U11" i="4"/>
  <c r="U36" i="4"/>
  <c r="U42" i="4"/>
  <c r="U23" i="4"/>
  <c r="U19" i="2"/>
  <c r="F113" i="4"/>
  <c r="H113" i="4"/>
  <c r="J113" i="4"/>
  <c r="L113" i="4"/>
  <c r="N113" i="4"/>
  <c r="P113" i="4"/>
  <c r="R113" i="4"/>
  <c r="U113" i="4" l="1"/>
  <c r="U27" i="2" l="1"/>
  <c r="U28" i="2"/>
  <c r="U124" i="13" l="1"/>
  <c r="J116" i="15"/>
  <c r="L116" i="15"/>
  <c r="N116" i="15"/>
  <c r="P116" i="15"/>
  <c r="R116" i="15"/>
  <c r="H116" i="15"/>
  <c r="J116" i="13"/>
  <c r="L116" i="13"/>
  <c r="N116" i="13"/>
  <c r="P116" i="13"/>
  <c r="R116" i="13"/>
  <c r="H116" i="13"/>
  <c r="J115" i="10"/>
  <c r="L115" i="10"/>
  <c r="N115" i="10"/>
  <c r="P115" i="10"/>
  <c r="R115" i="10"/>
  <c r="H115" i="10"/>
  <c r="F115" i="10"/>
  <c r="F116" i="15" l="1"/>
  <c r="U116" i="15" s="1"/>
  <c r="U117" i="13"/>
  <c r="U118" i="13"/>
  <c r="U121" i="13"/>
  <c r="U128" i="13"/>
  <c r="U120" i="13"/>
  <c r="U122" i="13"/>
  <c r="F116" i="13"/>
  <c r="U116" i="13" s="1"/>
  <c r="U125" i="13"/>
  <c r="U129" i="13"/>
  <c r="U126" i="13"/>
  <c r="U115" i="10"/>
  <c r="F109" i="8"/>
  <c r="H109" i="8"/>
  <c r="J109" i="8"/>
  <c r="L109" i="8"/>
  <c r="N109" i="8"/>
  <c r="P109" i="8"/>
  <c r="R109" i="8"/>
  <c r="F110" i="8"/>
  <c r="H110" i="8"/>
  <c r="J110" i="8"/>
  <c r="L110" i="8"/>
  <c r="N110" i="8"/>
  <c r="P110" i="8"/>
  <c r="R110" i="8"/>
  <c r="F111" i="8"/>
  <c r="H111" i="8"/>
  <c r="J111" i="8"/>
  <c r="L111" i="8"/>
  <c r="N111" i="8"/>
  <c r="P111" i="8"/>
  <c r="R111" i="8"/>
  <c r="F112" i="8"/>
  <c r="H112" i="8"/>
  <c r="J112" i="8"/>
  <c r="L112" i="8"/>
  <c r="N112" i="8"/>
  <c r="P112" i="8"/>
  <c r="R112" i="8"/>
  <c r="F113" i="8"/>
  <c r="H113" i="8"/>
  <c r="J113" i="8"/>
  <c r="L113" i="8"/>
  <c r="N113" i="8"/>
  <c r="P113" i="8"/>
  <c r="R113" i="8"/>
  <c r="F114" i="8"/>
  <c r="H114" i="8"/>
  <c r="J114" i="8"/>
  <c r="L114" i="8"/>
  <c r="N114" i="8"/>
  <c r="P114" i="8"/>
  <c r="R114" i="8"/>
  <c r="F115" i="8"/>
  <c r="H115" i="8"/>
  <c r="J115" i="8"/>
  <c r="L115" i="8"/>
  <c r="N115" i="8"/>
  <c r="P115" i="8"/>
  <c r="R115" i="8"/>
  <c r="F116" i="8"/>
  <c r="H116" i="8"/>
  <c r="J116" i="8"/>
  <c r="L116" i="8"/>
  <c r="N116" i="8"/>
  <c r="P116" i="8"/>
  <c r="R116" i="8"/>
  <c r="F117" i="8"/>
  <c r="H117" i="8"/>
  <c r="J117" i="8"/>
  <c r="L117" i="8"/>
  <c r="N117" i="8"/>
  <c r="P117" i="8"/>
  <c r="R117" i="8"/>
  <c r="F118" i="8"/>
  <c r="H118" i="8"/>
  <c r="J118" i="8"/>
  <c r="L118" i="8"/>
  <c r="N118" i="8"/>
  <c r="P118" i="8"/>
  <c r="R118" i="8"/>
  <c r="F119" i="8"/>
  <c r="H119" i="8"/>
  <c r="J119" i="8"/>
  <c r="L119" i="8"/>
  <c r="N119" i="8"/>
  <c r="P119" i="8"/>
  <c r="R119" i="8"/>
  <c r="F120" i="8"/>
  <c r="H120" i="8"/>
  <c r="J120" i="8"/>
  <c r="L120" i="8"/>
  <c r="N120" i="8"/>
  <c r="P120" i="8"/>
  <c r="R120" i="8"/>
  <c r="F121" i="8"/>
  <c r="H121" i="8"/>
  <c r="J121" i="8"/>
  <c r="L121" i="8"/>
  <c r="N121" i="8"/>
  <c r="P121" i="8"/>
  <c r="R121" i="8"/>
  <c r="F122" i="8"/>
  <c r="H122" i="8"/>
  <c r="J122" i="8"/>
  <c r="L122" i="8"/>
  <c r="N122" i="8"/>
  <c r="P122" i="8"/>
  <c r="R122" i="8"/>
  <c r="F123" i="8"/>
  <c r="H123" i="8"/>
  <c r="J123" i="8"/>
  <c r="L123" i="8"/>
  <c r="N123" i="8"/>
  <c r="P123" i="8"/>
  <c r="R123" i="8"/>
  <c r="F124" i="8"/>
  <c r="H124" i="8"/>
  <c r="J124" i="8"/>
  <c r="L124" i="8"/>
  <c r="N124" i="8"/>
  <c r="P124" i="8"/>
  <c r="R124" i="8"/>
  <c r="F125" i="8"/>
  <c r="H125" i="8"/>
  <c r="J125" i="8"/>
  <c r="L125" i="8"/>
  <c r="N125" i="8"/>
  <c r="P125" i="8"/>
  <c r="R125" i="8"/>
  <c r="F126" i="8"/>
  <c r="H126" i="8"/>
  <c r="J126" i="8"/>
  <c r="L126" i="8"/>
  <c r="N126" i="8"/>
  <c r="P126" i="8"/>
  <c r="R126" i="8"/>
  <c r="F127" i="8"/>
  <c r="H127" i="8"/>
  <c r="J127" i="8"/>
  <c r="L127" i="8"/>
  <c r="N127" i="8"/>
  <c r="P127" i="8"/>
  <c r="R127" i="8"/>
  <c r="F128" i="8"/>
  <c r="H128" i="8"/>
  <c r="J128" i="8"/>
  <c r="L128" i="8"/>
  <c r="N128" i="8"/>
  <c r="P128" i="8"/>
  <c r="R128" i="8"/>
  <c r="F129" i="8"/>
  <c r="H129" i="8"/>
  <c r="J129" i="8"/>
  <c r="L129" i="8"/>
  <c r="N129" i="8"/>
  <c r="P129" i="8"/>
  <c r="R129" i="8"/>
  <c r="F130" i="8"/>
  <c r="H130" i="8"/>
  <c r="J130" i="8"/>
  <c r="L130" i="8"/>
  <c r="N130" i="8"/>
  <c r="P130" i="8"/>
  <c r="R130" i="8"/>
  <c r="F6" i="10"/>
  <c r="H6" i="10"/>
  <c r="J6" i="10"/>
  <c r="L6" i="10"/>
  <c r="N6" i="10"/>
  <c r="P6" i="10"/>
  <c r="R6" i="10"/>
  <c r="F7" i="13"/>
  <c r="H7" i="13"/>
  <c r="J7" i="13"/>
  <c r="L7" i="13"/>
  <c r="N7" i="13"/>
  <c r="P7" i="13"/>
  <c r="R7" i="13"/>
  <c r="U17" i="2" l="1"/>
  <c r="U20" i="2"/>
  <c r="U14" i="2"/>
  <c r="U11" i="2"/>
  <c r="U58" i="8"/>
  <c r="U26" i="8"/>
  <c r="U125" i="8"/>
  <c r="U121" i="8"/>
  <c r="U117" i="8"/>
  <c r="U113" i="8"/>
  <c r="U85" i="8"/>
  <c r="U81" i="8"/>
  <c r="U77" i="8"/>
  <c r="U73" i="8"/>
  <c r="U69" i="8"/>
  <c r="U65" i="8"/>
  <c r="U27" i="8"/>
  <c r="U55" i="8"/>
  <c r="U32" i="8"/>
  <c r="U57" i="8"/>
  <c r="U39" i="8"/>
  <c r="U21" i="8"/>
  <c r="U22" i="8"/>
  <c r="U8" i="8"/>
  <c r="U52" i="8"/>
  <c r="U11" i="8"/>
  <c r="U60" i="15"/>
  <c r="U61" i="15"/>
  <c r="U39" i="15"/>
  <c r="U77" i="15"/>
  <c r="U6" i="10"/>
  <c r="U126" i="8"/>
  <c r="U110" i="8"/>
  <c r="U130" i="8"/>
  <c r="U86" i="8"/>
  <c r="U95" i="8"/>
  <c r="U91" i="8"/>
  <c r="U89" i="8"/>
  <c r="U108" i="8"/>
  <c r="U104" i="8"/>
  <c r="U100" i="8"/>
  <c r="U97" i="8"/>
  <c r="U127" i="8"/>
  <c r="U122" i="8"/>
  <c r="U118" i="8"/>
  <c r="U114" i="8"/>
  <c r="U109" i="8"/>
  <c r="U105" i="8"/>
  <c r="U101" i="8"/>
  <c r="U96" i="8"/>
  <c r="U92" i="8"/>
  <c r="U87" i="8"/>
  <c r="U82" i="8"/>
  <c r="U78" i="8"/>
  <c r="U74" i="8"/>
  <c r="U70" i="8"/>
  <c r="U66" i="8"/>
  <c r="U60" i="8"/>
  <c r="U44" i="8"/>
  <c r="U48" i="8"/>
  <c r="U56" i="8"/>
  <c r="U38" i="8"/>
  <c r="U35" i="8"/>
  <c r="U47" i="8"/>
  <c r="U13" i="8"/>
  <c r="U128" i="8"/>
  <c r="U123" i="8"/>
  <c r="U119" i="8"/>
  <c r="U115" i="8"/>
  <c r="U111" i="8"/>
  <c r="U106" i="8"/>
  <c r="U102" i="8"/>
  <c r="U98" i="8"/>
  <c r="U93" i="8"/>
  <c r="U88" i="8"/>
  <c r="U83" i="8"/>
  <c r="U79" i="8"/>
  <c r="U75" i="8"/>
  <c r="U71" i="8"/>
  <c r="U67" i="8"/>
  <c r="U63" i="8"/>
  <c r="U59" i="8"/>
  <c r="U40" i="8"/>
  <c r="U43" i="8"/>
  <c r="U53" i="8"/>
  <c r="U41" i="8"/>
  <c r="U62" i="8"/>
  <c r="U18" i="8"/>
  <c r="U129" i="8"/>
  <c r="U124" i="8"/>
  <c r="U120" i="8"/>
  <c r="U116" i="8"/>
  <c r="U112" i="8"/>
  <c r="U107" i="8"/>
  <c r="U103" i="8"/>
  <c r="U99" i="8"/>
  <c r="U94" i="8"/>
  <c r="U90" i="8"/>
  <c r="U84" i="8"/>
  <c r="U80" i="8"/>
  <c r="U76" i="8"/>
  <c r="U72" i="8"/>
  <c r="U68" i="8"/>
  <c r="U64" i="8"/>
  <c r="U29" i="8"/>
  <c r="U25" i="8"/>
  <c r="U45" i="8"/>
  <c r="U30" i="8"/>
  <c r="U51" i="8"/>
  <c r="U46" i="8"/>
  <c r="U50" i="8"/>
  <c r="U28" i="8"/>
  <c r="U15" i="8"/>
  <c r="U49" i="8"/>
  <c r="U12" i="8"/>
  <c r="U16" i="8"/>
  <c r="U21" i="2"/>
  <c r="U15" i="2"/>
  <c r="U7" i="2"/>
  <c r="U22" i="2"/>
  <c r="U18" i="2"/>
  <c r="U12" i="2"/>
  <c r="U13" i="2"/>
  <c r="U10" i="2"/>
  <c r="U7" i="13"/>
  <c r="U71" i="15"/>
  <c r="U102" i="15"/>
  <c r="U98" i="15"/>
  <c r="U90" i="15"/>
  <c r="U86" i="15"/>
  <c r="U82" i="15"/>
  <c r="U53" i="15"/>
  <c r="U23" i="15"/>
  <c r="U27" i="15"/>
  <c r="U78" i="15"/>
  <c r="U38" i="15"/>
  <c r="U46" i="15"/>
  <c r="U62" i="15"/>
  <c r="U64" i="15"/>
  <c r="U41" i="15"/>
  <c r="U43" i="15"/>
  <c r="U74" i="15"/>
  <c r="U94" i="15"/>
  <c r="U103" i="15"/>
  <c r="U99" i="15"/>
  <c r="U95" i="15"/>
  <c r="U91" i="15"/>
  <c r="U87" i="15"/>
  <c r="U83" i="15"/>
  <c r="U45" i="15"/>
  <c r="U34" i="15"/>
  <c r="U48" i="15"/>
  <c r="U76" i="15"/>
  <c r="U37" i="15"/>
  <c r="U56" i="15"/>
  <c r="U36" i="15"/>
  <c r="U28" i="15"/>
  <c r="U75" i="15"/>
  <c r="U55" i="15"/>
  <c r="U6" i="15"/>
  <c r="U13" i="15"/>
  <c r="U72" i="15"/>
  <c r="U100" i="15"/>
  <c r="U96" i="15"/>
  <c r="U92" i="15"/>
  <c r="U88" i="15"/>
  <c r="U84" i="15"/>
  <c r="U51" i="15"/>
  <c r="U58" i="15"/>
  <c r="U44" i="15"/>
  <c r="U21" i="15"/>
  <c r="U66" i="15"/>
  <c r="U15" i="15"/>
  <c r="U20" i="15"/>
  <c r="U31" i="15"/>
  <c r="U67" i="15"/>
  <c r="U17" i="15"/>
  <c r="U69" i="15"/>
  <c r="U52" i="15"/>
  <c r="U19" i="15"/>
  <c r="U14" i="15"/>
  <c r="U101" i="15"/>
  <c r="U97" i="15"/>
  <c r="U93" i="15"/>
  <c r="U89" i="15"/>
  <c r="U85" i="15"/>
  <c r="U81" i="15"/>
  <c r="U12" i="15"/>
  <c r="U80" i="15"/>
  <c r="U73" i="15"/>
  <c r="U49" i="15"/>
  <c r="U47" i="15"/>
  <c r="U63" i="15"/>
  <c r="U79" i="15"/>
  <c r="U35" i="15"/>
  <c r="U59" i="15"/>
  <c r="U24" i="15"/>
  <c r="U68" i="15"/>
  <c r="U65" i="15"/>
  <c r="U30" i="15"/>
  <c r="F7" i="15"/>
  <c r="H7" i="15"/>
  <c r="J7" i="15"/>
  <c r="L7" i="15"/>
  <c r="N7" i="15"/>
  <c r="P7" i="15"/>
  <c r="R7" i="15"/>
  <c r="U123" i="13"/>
  <c r="F6" i="8"/>
  <c r="H6" i="8"/>
  <c r="J6" i="8"/>
  <c r="L6" i="8"/>
  <c r="N6" i="8"/>
  <c r="P6" i="8"/>
  <c r="R6" i="8"/>
  <c r="F6" i="4"/>
  <c r="H6" i="4"/>
  <c r="J6" i="4"/>
  <c r="L6" i="4"/>
  <c r="N6" i="4"/>
  <c r="P6" i="4"/>
  <c r="R6" i="4"/>
  <c r="U6" i="8" l="1"/>
  <c r="U6" i="2"/>
  <c r="U9" i="2"/>
  <c r="U16" i="2"/>
  <c r="U61" i="8"/>
  <c r="U54" i="8"/>
  <c r="U7" i="8"/>
  <c r="U14" i="8"/>
  <c r="U17" i="8"/>
  <c r="U42" i="8"/>
  <c r="U36" i="8"/>
  <c r="U119" i="13"/>
  <c r="U26" i="15"/>
  <c r="U57" i="15"/>
  <c r="U8" i="15"/>
  <c r="U10" i="15"/>
  <c r="U33" i="15"/>
  <c r="U70" i="15"/>
  <c r="U25" i="15"/>
  <c r="U40" i="15"/>
  <c r="U42" i="15"/>
  <c r="U32" i="15"/>
  <c r="U16" i="15"/>
  <c r="U54" i="15"/>
  <c r="U22" i="15"/>
  <c r="U11" i="15"/>
  <c r="U29" i="15"/>
  <c r="U18" i="15"/>
  <c r="U50" i="15"/>
  <c r="U7" i="15"/>
  <c r="U34" i="8"/>
  <c r="U9" i="8"/>
  <c r="U31" i="8"/>
  <c r="U33" i="8"/>
  <c r="U23" i="8"/>
  <c r="U24" i="8"/>
  <c r="U19" i="8"/>
  <c r="U20" i="8"/>
  <c r="U10" i="8"/>
  <c r="U37" i="8"/>
  <c r="U6" i="4"/>
  <c r="U127" i="13" l="1"/>
  <c r="R142" i="8"/>
  <c r="P142" i="8"/>
  <c r="N142" i="8"/>
  <c r="L142" i="8"/>
  <c r="J142" i="8"/>
  <c r="H142" i="8"/>
  <c r="F142" i="8"/>
  <c r="U142" i="8" l="1"/>
  <c r="AE19" i="18"/>
  <c r="AE23" i="18"/>
  <c r="AE13" i="18"/>
  <c r="AE15" i="18"/>
  <c r="AE37" i="18"/>
  <c r="AE8" i="18"/>
  <c r="AE12" i="18"/>
  <c r="AE9" i="18"/>
  <c r="AE6" i="18"/>
  <c r="AE20" i="18"/>
  <c r="AE11" i="18"/>
  <c r="AE5" i="18"/>
  <c r="AE28" i="18"/>
  <c r="AE21" i="18"/>
  <c r="AE18" i="18"/>
  <c r="AE14" i="18"/>
  <c r="AE16" i="18"/>
  <c r="AE39" i="18"/>
  <c r="AE31" i="18"/>
  <c r="AE7" i="18"/>
  <c r="AE24" i="18"/>
  <c r="AE41" i="18"/>
  <c r="R8" i="2" l="1"/>
  <c r="P8" i="2"/>
  <c r="N8" i="2"/>
  <c r="L8" i="2"/>
  <c r="J8" i="2"/>
  <c r="H8" i="2"/>
  <c r="F8" i="2"/>
  <c r="U9" i="15" l="1"/>
  <c r="U8" i="2"/>
</calcChain>
</file>

<file path=xl/sharedStrings.xml><?xml version="1.0" encoding="utf-8"?>
<sst xmlns="http://schemas.openxmlformats.org/spreadsheetml/2006/main" count="5359" uniqueCount="492">
  <si>
    <t>PLACE</t>
  </si>
  <si>
    <t>POINTS</t>
  </si>
  <si>
    <t xml:space="preserve"> </t>
  </si>
  <si>
    <t>DNF</t>
  </si>
  <si>
    <t>QUIMPERLE</t>
  </si>
  <si>
    <t>GOUEZEC</t>
  </si>
  <si>
    <t>NOM</t>
  </si>
  <si>
    <t>PRENOM</t>
  </si>
  <si>
    <t>CLUB</t>
  </si>
  <si>
    <t>PLACE TREGUNC</t>
  </si>
  <si>
    <t>POINT TREGUNC</t>
  </si>
  <si>
    <t>PLACE QUIMPERLE</t>
  </si>
  <si>
    <t>POINT QUIMPERLE</t>
  </si>
  <si>
    <t>PLACE QUIMPER</t>
  </si>
  <si>
    <t>POINT QUIMPER</t>
  </si>
  <si>
    <t>FIDELITE</t>
  </si>
  <si>
    <t>CLASSEMENT FINAL</t>
  </si>
  <si>
    <t>PLACE RIEC</t>
  </si>
  <si>
    <t>POINT RIEC</t>
  </si>
  <si>
    <t>PLACE ERGUE</t>
  </si>
  <si>
    <t>POINT ERGUE</t>
  </si>
  <si>
    <t>PLACE SCAER</t>
  </si>
  <si>
    <t>POINT SCAER</t>
  </si>
  <si>
    <t>PLACE GOUEZEC</t>
  </si>
  <si>
    <t>POINT GOUEZEC</t>
  </si>
  <si>
    <t>Féminines</t>
  </si>
  <si>
    <t>CLASSEMENT CLUBS</t>
  </si>
  <si>
    <t>Clubs</t>
  </si>
  <si>
    <t>Poussin</t>
  </si>
  <si>
    <t>Pupille</t>
  </si>
  <si>
    <t>Benjamin</t>
  </si>
  <si>
    <t>Minime</t>
  </si>
  <si>
    <t>Total</t>
  </si>
  <si>
    <t>Poussin2</t>
  </si>
  <si>
    <t>Pupille3</t>
  </si>
  <si>
    <t>Benjamin4</t>
  </si>
  <si>
    <t>Minime5</t>
  </si>
  <si>
    <t>Poussin6</t>
  </si>
  <si>
    <t>Pupille7</t>
  </si>
  <si>
    <t>Benjamin8</t>
  </si>
  <si>
    <t>Minime9</t>
  </si>
  <si>
    <t>Poussin10</t>
  </si>
  <si>
    <t>Pupille11</t>
  </si>
  <si>
    <t>Benjamin12</t>
  </si>
  <si>
    <t>Minime13</t>
  </si>
  <si>
    <t>Poussin14</t>
  </si>
  <si>
    <t>Pupille15</t>
  </si>
  <si>
    <t>Benjamin16</t>
  </si>
  <si>
    <t>Minime17</t>
  </si>
  <si>
    <t>Poussin18</t>
  </si>
  <si>
    <t>Pupille19</t>
  </si>
  <si>
    <t>Benjamin20</t>
  </si>
  <si>
    <t>Minime21</t>
  </si>
  <si>
    <t>Poussin22</t>
  </si>
  <si>
    <t>Pupille23</t>
  </si>
  <si>
    <t>Benjamin24</t>
  </si>
  <si>
    <t>Minime25</t>
  </si>
  <si>
    <t xml:space="preserve">  </t>
  </si>
  <si>
    <t>JOKER</t>
  </si>
  <si>
    <t>Attention : Le joker doit être marqué en négatif ( -5; -100)</t>
  </si>
  <si>
    <t>ERGUE</t>
  </si>
  <si>
    <t>Soen</t>
  </si>
  <si>
    <t>EC PLESTIN PAYS TREGOR</t>
  </si>
  <si>
    <t>LE BOURHIS</t>
  </si>
  <si>
    <t>VS SCAEROIS</t>
  </si>
  <si>
    <t>Louis</t>
  </si>
  <si>
    <t>VS QUIMPEROIS</t>
  </si>
  <si>
    <t>Baptiste</t>
  </si>
  <si>
    <t>OC LOCMINE</t>
  </si>
  <si>
    <t>VELOCE VANNETAIS CYCLISME</t>
  </si>
  <si>
    <t>Ewen</t>
  </si>
  <si>
    <t>UC ALREENNE</t>
  </si>
  <si>
    <t>Mathis</t>
  </si>
  <si>
    <t>LE GOFF</t>
  </si>
  <si>
    <t>CC ERGUE GABERIC</t>
  </si>
  <si>
    <t>LE FOLL</t>
  </si>
  <si>
    <t>Teo</t>
  </si>
  <si>
    <t>AULNE OLYMPIQUE CYCLISTE</t>
  </si>
  <si>
    <t>T.OXYGENE PLOUDAL PORTSALL</t>
  </si>
  <si>
    <t>JESTIN</t>
  </si>
  <si>
    <t>Nolan</t>
  </si>
  <si>
    <t>VS DRENNECOIS</t>
  </si>
  <si>
    <t>LANDIVISIENNE CYCLISTE</t>
  </si>
  <si>
    <t>Thibault</t>
  </si>
  <si>
    <t>Maxence</t>
  </si>
  <si>
    <t>Noah</t>
  </si>
  <si>
    <t>CYCLISME LANGUEUX TREGUEUX</t>
  </si>
  <si>
    <t>Valentin</t>
  </si>
  <si>
    <t>Mael</t>
  </si>
  <si>
    <t>Lucas</t>
  </si>
  <si>
    <t>UC CARHAIX</t>
  </si>
  <si>
    <t>GAUTHIER</t>
  </si>
  <si>
    <t>UC QUIMPERLOISE</t>
  </si>
  <si>
    <t>GRANNEC</t>
  </si>
  <si>
    <t>Timeo</t>
  </si>
  <si>
    <t>Quentin</t>
  </si>
  <si>
    <t>Theo</t>
  </si>
  <si>
    <t>COUGOULAT LE STUNFF</t>
  </si>
  <si>
    <t>Noé</t>
  </si>
  <si>
    <t>AC LANESTER 56</t>
  </si>
  <si>
    <t>Ethan</t>
  </si>
  <si>
    <t>CC BOURG BLANC</t>
  </si>
  <si>
    <t>AC PAYS DE BAUD</t>
  </si>
  <si>
    <t>CHEMILLÉ</t>
  </si>
  <si>
    <t>Nathan</t>
  </si>
  <si>
    <t>LE LAY</t>
  </si>
  <si>
    <t>Alexis</t>
  </si>
  <si>
    <t>STEPHAN</t>
  </si>
  <si>
    <t>Killian</t>
  </si>
  <si>
    <t>SIMON</t>
  </si>
  <si>
    <t>BESNARD</t>
  </si>
  <si>
    <t>Antoine</t>
  </si>
  <si>
    <t>Raphael</t>
  </si>
  <si>
    <t>RIVOALEN</t>
  </si>
  <si>
    <t>CARADEC</t>
  </si>
  <si>
    <t>AVELINE</t>
  </si>
  <si>
    <t>Lilian</t>
  </si>
  <si>
    <t>MILLET</t>
  </si>
  <si>
    <t>Romain</t>
  </si>
  <si>
    <t>UC INGUINIEL</t>
  </si>
  <si>
    <t>KERLOC'H DAGORN</t>
  </si>
  <si>
    <t>Erell</t>
  </si>
  <si>
    <t>CAP SIZUN CYCLISME</t>
  </si>
  <si>
    <t>DAVID</t>
  </si>
  <si>
    <t>EC LANDERNEAU</t>
  </si>
  <si>
    <t>CONAN</t>
  </si>
  <si>
    <t>Lucy</t>
  </si>
  <si>
    <t>LE MOING</t>
  </si>
  <si>
    <t>Anaëlle</t>
  </si>
  <si>
    <t>LÉON</t>
  </si>
  <si>
    <t>Natéo</t>
  </si>
  <si>
    <t>LE VILAIN</t>
  </si>
  <si>
    <t>Joshua</t>
  </si>
  <si>
    <t>MOELAN CYCLO CLUB</t>
  </si>
  <si>
    <t>JUBERT</t>
  </si>
  <si>
    <t>Bérénice</t>
  </si>
  <si>
    <t>CARIOU</t>
  </si>
  <si>
    <t>RANNOU LE BLOAS</t>
  </si>
  <si>
    <t>Iness</t>
  </si>
  <si>
    <t>CASSOURET</t>
  </si>
  <si>
    <t>CHASSEURS DE GOURIN</t>
  </si>
  <si>
    <t>LE HIR</t>
  </si>
  <si>
    <t>Lina</t>
  </si>
  <si>
    <t>GUILLOU</t>
  </si>
  <si>
    <t>Manoah</t>
  </si>
  <si>
    <t>HOUSSAIS</t>
  </si>
  <si>
    <t>Léa</t>
  </si>
  <si>
    <t>MARTIN</t>
  </si>
  <si>
    <t>TRECHEREL</t>
  </si>
  <si>
    <t>Eden</t>
  </si>
  <si>
    <t>QUERE</t>
  </si>
  <si>
    <t>Axel</t>
  </si>
  <si>
    <t>Lidzie</t>
  </si>
  <si>
    <t>Jules</t>
  </si>
  <si>
    <t>RICOUARD</t>
  </si>
  <si>
    <t>Simon</t>
  </si>
  <si>
    <t>DESFONTAINES</t>
  </si>
  <si>
    <t>Linoa</t>
  </si>
  <si>
    <t>LE NEILLON</t>
  </si>
  <si>
    <t>Marceau</t>
  </si>
  <si>
    <t>Jade</t>
  </si>
  <si>
    <t>Raphaël</t>
  </si>
  <si>
    <t>FEVRIER</t>
  </si>
  <si>
    <t>Edhen</t>
  </si>
  <si>
    <t>THOMAS KERMAGORET</t>
  </si>
  <si>
    <t>Timéo</t>
  </si>
  <si>
    <t>AC TREGUNCOISE</t>
  </si>
  <si>
    <t>CUTULLIC</t>
  </si>
  <si>
    <t>Léon</t>
  </si>
  <si>
    <t>ROUÉ</t>
  </si>
  <si>
    <t>LE GUILLY</t>
  </si>
  <si>
    <t>Loïs</t>
  </si>
  <si>
    <t>Apolline</t>
  </si>
  <si>
    <t>LE GUERN PRONOST</t>
  </si>
  <si>
    <t>Lenny</t>
  </si>
  <si>
    <t>Matthias</t>
  </si>
  <si>
    <t>LE MOIGNE</t>
  </si>
  <si>
    <t>Timae</t>
  </si>
  <si>
    <t>HAMEURY</t>
  </si>
  <si>
    <t>Emile</t>
  </si>
  <si>
    <t>LORANT</t>
  </si>
  <si>
    <t>Auguste</t>
  </si>
  <si>
    <t>QUINTIN</t>
  </si>
  <si>
    <t>Constance</t>
  </si>
  <si>
    <t>EUZEN</t>
  </si>
  <si>
    <t>Érine</t>
  </si>
  <si>
    <t>PIPET PENIN</t>
  </si>
  <si>
    <t>Maelys</t>
  </si>
  <si>
    <t>KERDREUX</t>
  </si>
  <si>
    <t>Adrien</t>
  </si>
  <si>
    <t>Enzo</t>
  </si>
  <si>
    <t>DANIEL</t>
  </si>
  <si>
    <t>Mateo</t>
  </si>
  <si>
    <t>BALBOUS</t>
  </si>
  <si>
    <t>CALVEZ</t>
  </si>
  <si>
    <t>Robin</t>
  </si>
  <si>
    <t>BOURBIGOT</t>
  </si>
  <si>
    <t>Tom</t>
  </si>
  <si>
    <t>Glenn</t>
  </si>
  <si>
    <t>Clement</t>
  </si>
  <si>
    <t>COLIN</t>
  </si>
  <si>
    <t>Louka</t>
  </si>
  <si>
    <t>Corentin</t>
  </si>
  <si>
    <t>LE DORS</t>
  </si>
  <si>
    <t>Melaine</t>
  </si>
  <si>
    <t>LE DOUAIRON</t>
  </si>
  <si>
    <t>Kaelig</t>
  </si>
  <si>
    <t>TREBAOL</t>
  </si>
  <si>
    <t>Yaël</t>
  </si>
  <si>
    <t>VS PLABENNEC</t>
  </si>
  <si>
    <t>LE BIHAN</t>
  </si>
  <si>
    <t>Arthur</t>
  </si>
  <si>
    <t>LE GOC</t>
  </si>
  <si>
    <t>Nino</t>
  </si>
  <si>
    <t>Théo</t>
  </si>
  <si>
    <t>FACY</t>
  </si>
  <si>
    <t>Remi</t>
  </si>
  <si>
    <t>CC DU BLAVET</t>
  </si>
  <si>
    <t>RANNOU</t>
  </si>
  <si>
    <t>Leo</t>
  </si>
  <si>
    <t>ROLLIN</t>
  </si>
  <si>
    <t>Kameron</t>
  </si>
  <si>
    <t>GALLOU</t>
  </si>
  <si>
    <t>CHEVALIER</t>
  </si>
  <si>
    <t>Gabin</t>
  </si>
  <si>
    <t>VC CHATEAULINOIS</t>
  </si>
  <si>
    <t>Mathéo</t>
  </si>
  <si>
    <t>KLEINCLAUSS</t>
  </si>
  <si>
    <t>Coline</t>
  </si>
  <si>
    <t>GUÉHO</t>
  </si>
  <si>
    <t>UCL HENNEBONT</t>
  </si>
  <si>
    <t>IHUEL</t>
  </si>
  <si>
    <t>LE COZ OLLIVIER</t>
  </si>
  <si>
    <t>Gaël</t>
  </si>
  <si>
    <t>Thomas</t>
  </si>
  <si>
    <t>FROUIN</t>
  </si>
  <si>
    <t>CONTOR</t>
  </si>
  <si>
    <t>PLOUAY CYCLING CLUB</t>
  </si>
  <si>
    <t>ANIZAN RAVE</t>
  </si>
  <si>
    <t>Louison</t>
  </si>
  <si>
    <t>PIERRE</t>
  </si>
  <si>
    <t>Damien</t>
  </si>
  <si>
    <t>LE GAL</t>
  </si>
  <si>
    <t>BENNETT</t>
  </si>
  <si>
    <t>Tommy Mercx</t>
  </si>
  <si>
    <t>HERLEDANT</t>
  </si>
  <si>
    <t>Karl</t>
  </si>
  <si>
    <t>Leane</t>
  </si>
  <si>
    <t>HELO</t>
  </si>
  <si>
    <t>Emma</t>
  </si>
  <si>
    <t>Anais</t>
  </si>
  <si>
    <t>Alexa</t>
  </si>
  <si>
    <t>LE FUR</t>
  </si>
  <si>
    <t>KERSUZAN</t>
  </si>
  <si>
    <t>Côme</t>
  </si>
  <si>
    <t>HENNEBONT BMX</t>
  </si>
  <si>
    <t>Mewen</t>
  </si>
  <si>
    <t>Bastien</t>
  </si>
  <si>
    <t>Lea</t>
  </si>
  <si>
    <t>Maëly</t>
  </si>
  <si>
    <t>Augustin</t>
  </si>
  <si>
    <t>SALOU</t>
  </si>
  <si>
    <t>NICOLAS</t>
  </si>
  <si>
    <t>Leon</t>
  </si>
  <si>
    <t>CHEVALLIER</t>
  </si>
  <si>
    <t>Zachary</t>
  </si>
  <si>
    <t>LABORY</t>
  </si>
  <si>
    <t>Maël</t>
  </si>
  <si>
    <t>LOGODIN</t>
  </si>
  <si>
    <t>Youenn</t>
  </si>
  <si>
    <t>Léo</t>
  </si>
  <si>
    <t>TILLY</t>
  </si>
  <si>
    <t>Josselin</t>
  </si>
  <si>
    <t>VERARDO</t>
  </si>
  <si>
    <t>Ronan</t>
  </si>
  <si>
    <t>Owen</t>
  </si>
  <si>
    <t>COULON</t>
  </si>
  <si>
    <t>Samuel</t>
  </si>
  <si>
    <t>PICOL</t>
  </si>
  <si>
    <t>LE BRAS</t>
  </si>
  <si>
    <t>Gabriel</t>
  </si>
  <si>
    <t>LOGEAIS</t>
  </si>
  <si>
    <t>Titouan</t>
  </si>
  <si>
    <t>TANGUY</t>
  </si>
  <si>
    <t>Beryl</t>
  </si>
  <si>
    <t>TOUBOUL</t>
  </si>
  <si>
    <t>Margot</t>
  </si>
  <si>
    <t>PETIOT</t>
  </si>
  <si>
    <t>Paulin</t>
  </si>
  <si>
    <t>THOMIN</t>
  </si>
  <si>
    <t>Maxime</t>
  </si>
  <si>
    <t>LAVANAN</t>
  </si>
  <si>
    <t>Naël</t>
  </si>
  <si>
    <t>BUREL</t>
  </si>
  <si>
    <t>KERVEVAN</t>
  </si>
  <si>
    <t>LE MADEC</t>
  </si>
  <si>
    <t>Kélio</t>
  </si>
  <si>
    <t>CARUSO</t>
  </si>
  <si>
    <t>KERISIT</t>
  </si>
  <si>
    <t>LABAT</t>
  </si>
  <si>
    <t>LE GUIFF</t>
  </si>
  <si>
    <t>U 7</t>
  </si>
  <si>
    <t>U 9</t>
  </si>
  <si>
    <t>U 11</t>
  </si>
  <si>
    <t>U 13</t>
  </si>
  <si>
    <t>U 15</t>
  </si>
  <si>
    <t>U17</t>
  </si>
  <si>
    <t>LE BRUCHEC</t>
  </si>
  <si>
    <t>LE MARRE</t>
  </si>
  <si>
    <t>Sunny</t>
  </si>
  <si>
    <t>LEROY</t>
  </si>
  <si>
    <t>THAERON</t>
  </si>
  <si>
    <t>LE FLOCH</t>
  </si>
  <si>
    <t>Emerick</t>
  </si>
  <si>
    <t>Malone</t>
  </si>
  <si>
    <t>EVANNO</t>
  </si>
  <si>
    <t>ZAGO</t>
  </si>
  <si>
    <t>Milo</t>
  </si>
  <si>
    <t>Maeline</t>
  </si>
  <si>
    <t>SELLIN</t>
  </si>
  <si>
    <t>Noa</t>
  </si>
  <si>
    <t>Soan</t>
  </si>
  <si>
    <t>CADIOU</t>
  </si>
  <si>
    <t>BEAUDEMONT</t>
  </si>
  <si>
    <t>LOUPIAC</t>
  </si>
  <si>
    <t>LE GALL</t>
  </si>
  <si>
    <t>CUEFF</t>
  </si>
  <si>
    <t>TOCQUER HALLEB</t>
  </si>
  <si>
    <t>Jarod</t>
  </si>
  <si>
    <t>CAMOUS</t>
  </si>
  <si>
    <t>PARIS</t>
  </si>
  <si>
    <t>LABORIE</t>
  </si>
  <si>
    <t>CAMENEN</t>
  </si>
  <si>
    <t>Lola</t>
  </si>
  <si>
    <t>Noélia</t>
  </si>
  <si>
    <t>ARMAND</t>
  </si>
  <si>
    <t>Matteo</t>
  </si>
  <si>
    <t>FRIEDEN</t>
  </si>
  <si>
    <t>Cloe</t>
  </si>
  <si>
    <t>MARREC ROHOU</t>
  </si>
  <si>
    <t>UC PAYS DE MORLAIX</t>
  </si>
  <si>
    <t>Louen</t>
  </si>
  <si>
    <t>ROMEUR</t>
  </si>
  <si>
    <t>Azilys</t>
  </si>
  <si>
    <t>PERSON</t>
  </si>
  <si>
    <t>Nahel</t>
  </si>
  <si>
    <t>LE MOAL</t>
  </si>
  <si>
    <t>Thibaud</t>
  </si>
  <si>
    <t>HUGUENIN</t>
  </si>
  <si>
    <t>MAREC</t>
  </si>
  <si>
    <t>QUÉRÉ</t>
  </si>
  <si>
    <t>Arthus</t>
  </si>
  <si>
    <t>LE ROY</t>
  </si>
  <si>
    <t>HUIBAN</t>
  </si>
  <si>
    <t>PICARD</t>
  </si>
  <si>
    <t>Joan</t>
  </si>
  <si>
    <t>Juliàn</t>
  </si>
  <si>
    <t>CORNIC</t>
  </si>
  <si>
    <t>MADIC</t>
  </si>
  <si>
    <t>GOURET</t>
  </si>
  <si>
    <t>Maelenn</t>
  </si>
  <si>
    <t>CLUB CYCLISTE BIGOUDEN</t>
  </si>
  <si>
    <t>CAZERES</t>
  </si>
  <si>
    <t>Tiago</t>
  </si>
  <si>
    <t>JAOUËN</t>
  </si>
  <si>
    <t>LEMAIRE</t>
  </si>
  <si>
    <t>LANCIEN</t>
  </si>
  <si>
    <t>LE GOUIC</t>
  </si>
  <si>
    <t>LORIENT BMX</t>
  </si>
  <si>
    <t>AUGUSTE</t>
  </si>
  <si>
    <t>Kassilya</t>
  </si>
  <si>
    <t>Louca</t>
  </si>
  <si>
    <t>Imran</t>
  </si>
  <si>
    <t>BEAUPREAU VELO SPORT</t>
  </si>
  <si>
    <t>GUIANVARC'H</t>
  </si>
  <si>
    <t>JOUAN</t>
  </si>
  <si>
    <t>Goulven</t>
  </si>
  <si>
    <t>DEDEURWAERDER</t>
  </si>
  <si>
    <t>Jonas</t>
  </si>
  <si>
    <t>LE DEZ</t>
  </si>
  <si>
    <t>LANDUDAL VTT</t>
  </si>
  <si>
    <t>UGUEN</t>
  </si>
  <si>
    <t>Morgane</t>
  </si>
  <si>
    <t>ROUDAUT</t>
  </si>
  <si>
    <t>Melvin</t>
  </si>
  <si>
    <t>CLUB CYCLES JEANNES</t>
  </si>
  <si>
    <t>Ismael</t>
  </si>
  <si>
    <t>DOARÉ</t>
  </si>
  <si>
    <t>LE FALHER</t>
  </si>
  <si>
    <t>HALL</t>
  </si>
  <si>
    <t>Leandre</t>
  </si>
  <si>
    <t>CRENN</t>
  </si>
  <si>
    <t>Elouan</t>
  </si>
  <si>
    <t>HAMON</t>
  </si>
  <si>
    <t>VC DE L'EVRON COETMIEUX</t>
  </si>
  <si>
    <t>JOUNO</t>
  </si>
  <si>
    <t>LAOUENAN</t>
  </si>
  <si>
    <t>LE DOUARIN</t>
  </si>
  <si>
    <t>LAURANS</t>
  </si>
  <si>
    <t>Gweltaz</t>
  </si>
  <si>
    <t>AC GOUESNOU</t>
  </si>
  <si>
    <t>LE TOULLEC</t>
  </si>
  <si>
    <t>MOUTON</t>
  </si>
  <si>
    <t>Sofia</t>
  </si>
  <si>
    <t>FENTIMEN</t>
  </si>
  <si>
    <t>Tristan</t>
  </si>
  <si>
    <t>VS QUIMPEROISE</t>
  </si>
  <si>
    <t>BOUQUIN</t>
  </si>
  <si>
    <t>CAUDAL</t>
  </si>
  <si>
    <t>AC TREGUNC</t>
  </si>
  <si>
    <t>LE FLOC'H</t>
  </si>
  <si>
    <t>LE NEZET</t>
  </si>
  <si>
    <t>BAUSSON BRASSET</t>
  </si>
  <si>
    <t>LE DUIGOU</t>
  </si>
  <si>
    <t>Mahé</t>
  </si>
  <si>
    <t>QUELEN</t>
  </si>
  <si>
    <t>Iwan</t>
  </si>
  <si>
    <t>LEUCEMIE ESPOIR</t>
  </si>
  <si>
    <t>EILDE</t>
  </si>
  <si>
    <t>Kenzo</t>
  </si>
  <si>
    <t>MIOSSEC</t>
  </si>
  <si>
    <t>Emeline</t>
  </si>
  <si>
    <t>MAUBEC</t>
  </si>
  <si>
    <t>Maloë</t>
  </si>
  <si>
    <t>CC RENNES METROPOLE</t>
  </si>
  <si>
    <t>ANTOINE</t>
  </si>
  <si>
    <t xml:space="preserve">Simon </t>
  </si>
  <si>
    <t>EC PAYS DU LEFF</t>
  </si>
  <si>
    <t>GUYOMARD</t>
  </si>
  <si>
    <t>BOUCHEVARO</t>
  </si>
  <si>
    <t>VIDELOUP ROCHER</t>
  </si>
  <si>
    <t>NEDELEC</t>
  </si>
  <si>
    <t>DOUGUET</t>
  </si>
  <si>
    <t>Audren</t>
  </si>
  <si>
    <t>EL FARISSI</t>
  </si>
  <si>
    <t>Neithan</t>
  </si>
  <si>
    <t>QUINTIN PAVOINE</t>
  </si>
  <si>
    <t>Come</t>
  </si>
  <si>
    <t>Ilyes</t>
  </si>
  <si>
    <t>GAUVRY</t>
  </si>
  <si>
    <t>Agathe</t>
  </si>
  <si>
    <t>Juliette</t>
  </si>
  <si>
    <t>JOUVROT</t>
  </si>
  <si>
    <t>Nils</t>
  </si>
  <si>
    <t>CC MONCONTOUR</t>
  </si>
  <si>
    <t>KERLOUET</t>
  </si>
  <si>
    <t>RIOT</t>
  </si>
  <si>
    <t>Félicien</t>
  </si>
  <si>
    <t>LUCAS</t>
  </si>
  <si>
    <t>VC BELLILOIS</t>
  </si>
  <si>
    <t>LE GROUX</t>
  </si>
  <si>
    <t xml:space="preserve">Charlotte </t>
  </si>
  <si>
    <t>YANNIC</t>
  </si>
  <si>
    <t>SEVEON</t>
  </si>
  <si>
    <t xml:space="preserve">Emma </t>
  </si>
  <si>
    <t>Sacha</t>
  </si>
  <si>
    <t>BODENNEC</t>
  </si>
  <si>
    <t>Kilian</t>
  </si>
  <si>
    <t>BENARD</t>
  </si>
  <si>
    <t>Anaël</t>
  </si>
  <si>
    <t>BORDE</t>
  </si>
  <si>
    <t>Loris</t>
  </si>
  <si>
    <t>LE BRETON</t>
  </si>
  <si>
    <t>Eloane</t>
  </si>
  <si>
    <t>VC PAYS DE LOUDEAC</t>
  </si>
  <si>
    <t>LOHEZIC LE PALLEC</t>
  </si>
  <si>
    <t xml:space="preserve">Léa </t>
  </si>
  <si>
    <t>PERESSE</t>
  </si>
  <si>
    <t>Manon</t>
  </si>
  <si>
    <t>EC PLUVIGOISE</t>
  </si>
  <si>
    <t>TRAOUEN</t>
  </si>
  <si>
    <t>Stella</t>
  </si>
  <si>
    <t>LECUYER</t>
  </si>
  <si>
    <t>Nathaël</t>
  </si>
  <si>
    <t>LE BARH</t>
  </si>
  <si>
    <t>Kylann</t>
  </si>
  <si>
    <t>GIRARD</t>
  </si>
  <si>
    <t>Lou</t>
  </si>
  <si>
    <t>Lois</t>
  </si>
  <si>
    <t>CROUE</t>
  </si>
  <si>
    <t>Nathanaël</t>
  </si>
  <si>
    <t>LE DU</t>
  </si>
  <si>
    <t>AC PAYS DE BAYD</t>
  </si>
  <si>
    <t>GUERRIER</t>
  </si>
  <si>
    <t>VTT COTE D'ARMOR GUILLON</t>
  </si>
  <si>
    <t>LE SAOUT</t>
  </si>
  <si>
    <t xml:space="preserve">Eliot </t>
  </si>
  <si>
    <t>LEMOINE</t>
  </si>
  <si>
    <t>Lucien</t>
  </si>
  <si>
    <t>DURAND</t>
  </si>
  <si>
    <t>François</t>
  </si>
  <si>
    <t>LEUCEMIE  ESPOIR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</si>
</sst>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ck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ck">
        <color theme="7"/>
      </right>
      <top style="thin">
        <color theme="7"/>
      </top>
      <bottom/>
      <diagonal/>
    </border>
    <border>
      <left style="thick">
        <color theme="7"/>
      </left>
      <right style="thin">
        <color theme="7"/>
      </right>
      <top/>
      <bottom/>
      <diagonal/>
    </border>
    <border>
      <left style="thin">
        <color theme="7"/>
      </left>
      <right style="thick">
        <color theme="7"/>
      </right>
      <top/>
      <bottom/>
      <diagonal/>
    </border>
    <border>
      <left style="thick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ck">
        <color theme="7"/>
      </right>
      <top/>
      <bottom style="thin">
        <color theme="7"/>
      </bottom>
      <diagonal/>
    </border>
    <border>
      <left style="thin">
        <color theme="7"/>
      </left>
      <right style="double">
        <color theme="7"/>
      </right>
      <top style="thin">
        <color theme="7"/>
      </top>
      <bottom/>
      <diagonal/>
    </border>
    <border>
      <left style="thin">
        <color theme="7"/>
      </left>
      <right style="double">
        <color theme="7"/>
      </right>
      <top/>
      <bottom/>
      <diagonal/>
    </border>
    <border>
      <left style="thick">
        <color theme="7"/>
      </left>
      <right style="thick">
        <color theme="7"/>
      </right>
      <top style="thick">
        <color theme="7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theme="7"/>
      </left>
      <right/>
      <top/>
      <bottom/>
      <diagonal/>
    </border>
    <border>
      <left style="dashed">
        <color auto="1"/>
      </left>
      <right style="thin">
        <color theme="7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12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1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46">
    <dxf>
      <numFmt numFmtId="0" formatCode="General"/>
      <border diagonalUp="0" diagonalDown="0">
        <left style="dashed">
          <color auto="1"/>
        </left>
        <right style="thin">
          <color theme="7"/>
        </right>
        <top/>
        <bottom/>
        <vertical style="dashed">
          <color auto="1"/>
        </vertical>
        <horizontal/>
      </border>
    </dxf>
    <dxf>
      <border diagonalUp="0" diagonalDown="0">
        <left style="thin">
          <color theme="7"/>
        </left>
        <right style="double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 outline="0">
        <left style="thick">
          <color theme="7"/>
        </left>
        <right style="thin">
          <color theme="7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7"/>
        </left>
        <right style="thick">
          <color theme="7"/>
        </right>
        <top/>
        <bottom/>
      </border>
    </dxf>
    <dxf>
      <border diagonalUp="0" diagonalDown="0" outline="0">
        <left style="thin">
          <color theme="7"/>
        </left>
        <right style="thin">
          <color theme="7"/>
        </right>
        <top/>
        <bottom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ck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 outline="0">
        <left style="thin">
          <color theme="7"/>
        </left>
        <right/>
        <top/>
        <bottom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ck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ck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ck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ck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ck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ck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ck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ck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n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border diagonalUp="0" diagonalDown="0">
        <left style="thick">
          <color theme="7"/>
        </left>
        <right style="thin">
          <color theme="7"/>
        </right>
        <top/>
        <bottom/>
        <vertical style="thin">
          <color theme="7"/>
        </vertical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double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/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numFmt numFmtId="0" formatCode="General"/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double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 style="double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ck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double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intsClassement" displayName="PointsClassement" ref="A1:B253" totalsRowShown="0">
  <autoFilter ref="A1:B253" xr:uid="{00000000-0009-0000-0100-000001000000}"/>
  <tableColumns count="2">
    <tableColumn id="1" xr3:uid="{00000000-0010-0000-0000-000001000000}" name="PLACE"/>
    <tableColumn id="2" xr3:uid="{00000000-0010-0000-0000-000002000000}" name="POINTS"/>
  </tableColumns>
  <tableStyleInfo name="TableStyleLight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au257911" displayName="Tableau257911" ref="B5:U110" insertRowShift="1" totalsRowShown="0">
  <autoFilter ref="B5:U110" xr:uid="{00000000-0009-0000-0100-00000A000000}"/>
  <sortState xmlns:xlrd2="http://schemas.microsoft.com/office/spreadsheetml/2017/richdata2" ref="B6:U110">
    <sortCondition descending="1" ref="U5:U110"/>
  </sortState>
  <tableColumns count="20">
    <tableColumn id="1" xr3:uid="{00000000-0010-0000-0900-000001000000}" name="NOM"/>
    <tableColumn id="2" xr3:uid="{00000000-0010-0000-0900-000002000000}" name="PRENOM"/>
    <tableColumn id="3" xr3:uid="{00000000-0010-0000-0900-000003000000}" name="CLUB"/>
    <tableColumn id="4" xr3:uid="{00000000-0010-0000-0900-000004000000}" name="PLACE QUIMPER" dataDxfId="103"/>
    <tableColumn id="5" xr3:uid="{00000000-0010-0000-0900-000005000000}" name="POINT QUIMPER" dataDxfId="102">
      <calculatedColumnFormula>VLOOKUP(Tableau257911[[#This Row],[PLACE QUIMPER]],PointsClassement[],2,FALSE)</calculatedColumnFormula>
    </tableColumn>
    <tableColumn id="6" xr3:uid="{00000000-0010-0000-0900-000006000000}" name="PLACE RIEC" dataDxfId="101"/>
    <tableColumn id="7" xr3:uid="{00000000-0010-0000-0900-000007000000}" name="POINT RIEC" dataDxfId="100">
      <calculatedColumnFormula>VLOOKUP(Tableau257911[[#This Row],[PLACE RIEC]],PointsClassement[],2,FALSE)</calculatedColumnFormula>
    </tableColumn>
    <tableColumn id="8" xr3:uid="{00000000-0010-0000-0900-000008000000}" name="PLACE QUIMPERLE" dataDxfId="99"/>
    <tableColumn id="9" xr3:uid="{00000000-0010-0000-0900-000009000000}" name="POINT QUIMPERLE" dataDxfId="98">
      <calculatedColumnFormula>VLOOKUP(Tableau257911[[#This Row],[PLACE QUIMPERLE]],PointsClassement[],2,FALSE)</calculatedColumnFormula>
    </tableColumn>
    <tableColumn id="10" xr3:uid="{00000000-0010-0000-0900-00000A000000}" name="PLACE ERGUE" dataDxfId="97"/>
    <tableColumn id="11" xr3:uid="{00000000-0010-0000-0900-00000B000000}" name="POINT ERGUE" dataDxfId="96">
      <calculatedColumnFormula>VLOOKUP(Tableau257911[[#This Row],[PLACE ERGUE]],PointsClassement[],2,FALSE)</calculatedColumnFormula>
    </tableColumn>
    <tableColumn id="12" xr3:uid="{00000000-0010-0000-0900-00000C000000}" name="PLACE TREGUNC" dataDxfId="95"/>
    <tableColumn id="13" xr3:uid="{00000000-0010-0000-0900-00000D000000}" name="POINT TREGUNC" dataDxfId="94">
      <calculatedColumnFormula>VLOOKUP(Tableau257911[[#This Row],[PLACE TREGUNC]],PointsClassement[],2,FALSE)</calculatedColumnFormula>
    </tableColumn>
    <tableColumn id="14" xr3:uid="{00000000-0010-0000-0900-00000E000000}" name="PLACE SCAER" dataDxfId="93"/>
    <tableColumn id="15" xr3:uid="{00000000-0010-0000-0900-00000F000000}" name="POINT SCAER" dataDxfId="92">
      <calculatedColumnFormula>VLOOKUP(Tableau257911[[#This Row],[PLACE SCAER]],PointsClassement[],2,FALSE)</calculatedColumnFormula>
    </tableColumn>
    <tableColumn id="16" xr3:uid="{00000000-0010-0000-0900-000010000000}" name="PLACE GOUEZEC" dataDxfId="91"/>
    <tableColumn id="17" xr3:uid="{00000000-0010-0000-0900-000011000000}" name="POINT GOUEZEC" dataDxfId="90">
      <calculatedColumnFormula>VLOOKUP(Tableau257911[[#This Row],[PLACE GOUEZEC]],PointsClassement[],2,FALSE)</calculatedColumnFormula>
    </tableColumn>
    <tableColumn id="20" xr3:uid="{00000000-0010-0000-0900-000014000000}" name="JOKER" dataDxfId="89"/>
    <tableColumn id="18" xr3:uid="{00000000-0010-0000-0900-000012000000}" name="FIDELITE" dataDxfId="88"/>
    <tableColumn id="19" xr3:uid="{00000000-0010-0000-0900-000013000000}" name="CLASSEMENT FINAL" dataDxfId="87">
      <calculatedColumnFormula>SUM(F6,H6,J6,L6,N6,P6,R6,T6,Tableau257911[[#This Row],[JOKER]])</calculatedColumnFormula>
    </tableColumn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A000000}" name="Tableau2568101218" displayName="Tableau2568101218" ref="B115:U129" insertRowShift="1" totalsRowShown="0">
  <autoFilter ref="B115:U129" xr:uid="{00000000-0009-0000-0100-000011000000}"/>
  <sortState xmlns:xlrd2="http://schemas.microsoft.com/office/spreadsheetml/2017/richdata2" ref="B116:U129">
    <sortCondition descending="1" ref="U115:U129"/>
  </sortState>
  <tableColumns count="20">
    <tableColumn id="1" xr3:uid="{00000000-0010-0000-0A00-000001000000}" name="NOM" dataDxfId="86"/>
    <tableColumn id="2" xr3:uid="{00000000-0010-0000-0A00-000002000000}" name="PRENOM" dataDxfId="85"/>
    <tableColumn id="3" xr3:uid="{00000000-0010-0000-0A00-000003000000}" name="CLUB" dataDxfId="84"/>
    <tableColumn id="4" xr3:uid="{00000000-0010-0000-0A00-000004000000}" name="PLACE QUIMPER" dataDxfId="83"/>
    <tableColumn id="5" xr3:uid="{00000000-0010-0000-0A00-000005000000}" name="POINT QUIMPER" dataDxfId="82">
      <calculatedColumnFormula>VLOOKUP(Tableau2568101218[[#This Row],[PLACE QUIMPER]],PointsClassement[],2,FALSE)</calculatedColumnFormula>
    </tableColumn>
    <tableColumn id="6" xr3:uid="{00000000-0010-0000-0A00-000006000000}" name="PLACE RIEC" dataDxfId="81"/>
    <tableColumn id="7" xr3:uid="{00000000-0010-0000-0A00-000007000000}" name="POINT RIEC" dataDxfId="80">
      <calculatedColumnFormula>VLOOKUP(Tableau2568101218[[#This Row],[PLACE RIEC]],PointsClassement[],2,FALSE)</calculatedColumnFormula>
    </tableColumn>
    <tableColumn id="8" xr3:uid="{00000000-0010-0000-0A00-000008000000}" name="PLACE QUIMPERLE" dataDxfId="79"/>
    <tableColumn id="9" xr3:uid="{00000000-0010-0000-0A00-000009000000}" name="POINT QUIMPERLE" dataDxfId="78">
      <calculatedColumnFormula>VLOOKUP(Tableau2568101218[[#This Row],[PLACE QUIMPERLE]],PointsClassement[],2,FALSE)</calculatedColumnFormula>
    </tableColumn>
    <tableColumn id="10" xr3:uid="{00000000-0010-0000-0A00-00000A000000}" name="PLACE ERGUE" dataDxfId="77"/>
    <tableColumn id="11" xr3:uid="{00000000-0010-0000-0A00-00000B000000}" name="POINT ERGUE" dataDxfId="76">
      <calculatedColumnFormula>VLOOKUP(Tableau2568101218[[#This Row],[PLACE ERGUE]],PointsClassement[],2,FALSE)</calculatedColumnFormula>
    </tableColumn>
    <tableColumn id="12" xr3:uid="{00000000-0010-0000-0A00-00000C000000}" name="PLACE TREGUNC" dataDxfId="75"/>
    <tableColumn id="13" xr3:uid="{00000000-0010-0000-0A00-00000D000000}" name="POINT TREGUNC" dataDxfId="74">
      <calculatedColumnFormula>VLOOKUP(Tableau2568101218[[#This Row],[PLACE TREGUNC]],PointsClassement[],2,FALSE)</calculatedColumnFormula>
    </tableColumn>
    <tableColumn id="14" xr3:uid="{00000000-0010-0000-0A00-00000E000000}" name="PLACE SCAER" dataDxfId="73"/>
    <tableColumn id="15" xr3:uid="{00000000-0010-0000-0A00-00000F000000}" name="POINT SCAER" dataDxfId="72">
      <calculatedColumnFormula>VLOOKUP(Tableau2568101218[[#This Row],[PLACE SCAER]],PointsClassement[],2,FALSE)</calculatedColumnFormula>
    </tableColumn>
    <tableColumn id="16" xr3:uid="{00000000-0010-0000-0A00-000010000000}" name="PLACE GOUEZEC" dataDxfId="71"/>
    <tableColumn id="17" xr3:uid="{00000000-0010-0000-0A00-000011000000}" name="POINT GOUEZEC" dataDxfId="70">
      <calculatedColumnFormula>VLOOKUP(Tableau2568101218[[#This Row],[PLACE GOUEZEC]],PointsClassement[],2,FALSE)</calculatedColumnFormula>
    </tableColumn>
    <tableColumn id="20" xr3:uid="{00000000-0010-0000-0A00-000014000000}" name="JOKER" dataDxfId="69"/>
    <tableColumn id="18" xr3:uid="{00000000-0010-0000-0A00-000012000000}" name="FIDELITE" dataDxfId="68"/>
    <tableColumn id="19" xr3:uid="{00000000-0010-0000-0A00-000013000000}" name="CLASSEMENT FINAL" dataDxfId="67">
      <calculatedColumnFormula>SUM(F116,H116,J116,L116,N116,P116,R116,T116,Tableau2568101218[[#This Row],[JOKER]])</calculatedColumnFormula>
    </tableColumn>
  </tableColumns>
  <tableStyleInfo name="TableStyleLight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au25791113" displayName="Tableau25791113" ref="B5:U103" insertRowShift="1" totalsRowShown="0">
  <autoFilter ref="B5:U103" xr:uid="{00000000-0009-0000-0100-00000C000000}"/>
  <sortState xmlns:xlrd2="http://schemas.microsoft.com/office/spreadsheetml/2017/richdata2" ref="B6:U103">
    <sortCondition descending="1" ref="U5:U103"/>
  </sortState>
  <tableColumns count="20">
    <tableColumn id="1" xr3:uid="{00000000-0010-0000-0B00-000001000000}" name="NOM"/>
    <tableColumn id="2" xr3:uid="{00000000-0010-0000-0B00-000002000000}" name="PRENOM"/>
    <tableColumn id="3" xr3:uid="{00000000-0010-0000-0B00-000003000000}" name="CLUB"/>
    <tableColumn id="4" xr3:uid="{00000000-0010-0000-0B00-000004000000}" name="PLACE QUIMPER" dataDxfId="66"/>
    <tableColumn id="5" xr3:uid="{00000000-0010-0000-0B00-000005000000}" name="POINT QUIMPER" dataDxfId="65">
      <calculatedColumnFormula>VLOOKUP(Tableau25791113[[#This Row],[PLACE QUIMPER]],PointsClassement[],2,FALSE)</calculatedColumnFormula>
    </tableColumn>
    <tableColumn id="6" xr3:uid="{00000000-0010-0000-0B00-000006000000}" name="PLACE RIEC" dataDxfId="64"/>
    <tableColumn id="7" xr3:uid="{00000000-0010-0000-0B00-000007000000}" name="POINT RIEC" dataDxfId="63">
      <calculatedColumnFormula>VLOOKUP(Tableau25791113[[#This Row],[PLACE RIEC]],PointsClassement[],2,FALSE)</calculatedColumnFormula>
    </tableColumn>
    <tableColumn id="8" xr3:uid="{00000000-0010-0000-0B00-000008000000}" name="PLACE QUIMPERLE" dataDxfId="62"/>
    <tableColumn id="9" xr3:uid="{00000000-0010-0000-0B00-000009000000}" name="POINT QUIMPERLE" dataDxfId="61">
      <calculatedColumnFormula>VLOOKUP(Tableau25791113[[#This Row],[PLACE QUIMPERLE]],PointsClassement[],2,FALSE)</calculatedColumnFormula>
    </tableColumn>
    <tableColumn id="10" xr3:uid="{00000000-0010-0000-0B00-00000A000000}" name="PLACE ERGUE" dataDxfId="60"/>
    <tableColumn id="11" xr3:uid="{00000000-0010-0000-0B00-00000B000000}" name="POINT ERGUE" dataDxfId="59">
      <calculatedColumnFormula>VLOOKUP(Tableau25791113[[#This Row],[PLACE ERGUE]],PointsClassement[],2,FALSE)</calculatedColumnFormula>
    </tableColumn>
    <tableColumn id="12" xr3:uid="{00000000-0010-0000-0B00-00000C000000}" name="PLACE TREGUNC" dataDxfId="58"/>
    <tableColumn id="13" xr3:uid="{00000000-0010-0000-0B00-00000D000000}" name="POINT TREGUNC" dataDxfId="57">
      <calculatedColumnFormula>VLOOKUP(Tableau25791113[[#This Row],[PLACE TREGUNC]],PointsClassement[],2,FALSE)</calculatedColumnFormula>
    </tableColumn>
    <tableColumn id="14" xr3:uid="{00000000-0010-0000-0B00-00000E000000}" name="PLACE SCAER" dataDxfId="56"/>
    <tableColumn id="15" xr3:uid="{00000000-0010-0000-0B00-00000F000000}" name="POINT SCAER" dataDxfId="55">
      <calculatedColumnFormula>VLOOKUP(Tableau25791113[[#This Row],[PLACE SCAER]],PointsClassement[],2,FALSE)</calculatedColumnFormula>
    </tableColumn>
    <tableColumn id="16" xr3:uid="{00000000-0010-0000-0B00-000010000000}" name="PLACE GOUEZEC" dataDxfId="54"/>
    <tableColumn id="17" xr3:uid="{00000000-0010-0000-0B00-000011000000}" name="POINT GOUEZEC" dataDxfId="53">
      <calculatedColumnFormula>VLOOKUP(Tableau25791113[[#This Row],[PLACE GOUEZEC]],PointsClassement[],2,FALSE)</calculatedColumnFormula>
    </tableColumn>
    <tableColumn id="20" xr3:uid="{00000000-0010-0000-0B00-000014000000}" name="JOKER" dataDxfId="52"/>
    <tableColumn id="18" xr3:uid="{00000000-0010-0000-0B00-000012000000}" name="FIDELITE" dataDxfId="51"/>
    <tableColumn id="19" xr3:uid="{00000000-0010-0000-0B00-000013000000}" name="CLASSEMENT FINAL" dataDxfId="50">
      <calculatedColumnFormula>SUM(F6,H6,J6,L6,N6,P6,R6,T6,Tableau25791113[[#This Row],[JOKER]])</calculatedColumnFormula>
    </tableColumn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au2568101214" displayName="Tableau2568101214" ref="B112:U123" insertRowShift="1" totalsRowShown="0">
  <autoFilter ref="B112:U123" xr:uid="{00000000-0009-0000-0100-00000D000000}"/>
  <sortState xmlns:xlrd2="http://schemas.microsoft.com/office/spreadsheetml/2017/richdata2" ref="B113:U123">
    <sortCondition descending="1" ref="U112:U123"/>
  </sortState>
  <tableColumns count="20">
    <tableColumn id="1" xr3:uid="{00000000-0010-0000-0C00-000001000000}" name="NOM" dataDxfId="49"/>
    <tableColumn id="2" xr3:uid="{00000000-0010-0000-0C00-000002000000}" name="PRENOM" dataDxfId="48"/>
    <tableColumn id="3" xr3:uid="{00000000-0010-0000-0C00-000003000000}" name="CLUB" dataDxfId="47"/>
    <tableColumn id="4" xr3:uid="{00000000-0010-0000-0C00-000004000000}" name="PLACE QUIMPER" dataDxfId="46"/>
    <tableColumn id="5" xr3:uid="{00000000-0010-0000-0C00-000005000000}" name="POINT QUIMPER" dataDxfId="45">
      <calculatedColumnFormula>VLOOKUP(Tableau2568101214[[#This Row],[PLACE QUIMPER]],PointsClassement[],2,FALSE)</calculatedColumnFormula>
    </tableColumn>
    <tableColumn id="6" xr3:uid="{00000000-0010-0000-0C00-000006000000}" name="PLACE RIEC" dataDxfId="44"/>
    <tableColumn id="7" xr3:uid="{00000000-0010-0000-0C00-000007000000}" name="POINT RIEC" dataDxfId="43">
      <calculatedColumnFormula>VLOOKUP(Tableau2568101214[[#This Row],[PLACE RIEC]],PointsClassement[],2,FALSE)</calculatedColumnFormula>
    </tableColumn>
    <tableColumn id="8" xr3:uid="{00000000-0010-0000-0C00-000008000000}" name="PLACE QUIMPERLE" dataDxfId="42"/>
    <tableColumn id="9" xr3:uid="{00000000-0010-0000-0C00-000009000000}" name="POINT QUIMPERLE" dataDxfId="41">
      <calculatedColumnFormula>VLOOKUP(Tableau2568101214[[#This Row],[PLACE QUIMPERLE]],PointsClassement[],2,FALSE)</calculatedColumnFormula>
    </tableColumn>
    <tableColumn id="10" xr3:uid="{00000000-0010-0000-0C00-00000A000000}" name="PLACE ERGUE" dataDxfId="40"/>
    <tableColumn id="11" xr3:uid="{00000000-0010-0000-0C00-00000B000000}" name="POINT ERGUE" dataDxfId="39">
      <calculatedColumnFormula>VLOOKUP(Tableau2568101214[[#This Row],[PLACE ERGUE]],PointsClassement[],2,FALSE)</calculatedColumnFormula>
    </tableColumn>
    <tableColumn id="12" xr3:uid="{00000000-0010-0000-0C00-00000C000000}" name="PLACE TREGUNC" dataDxfId="38"/>
    <tableColumn id="13" xr3:uid="{00000000-0010-0000-0C00-00000D000000}" name="POINT TREGUNC" dataDxfId="37">
      <calculatedColumnFormula>VLOOKUP(Tableau2568101214[[#This Row],[PLACE TREGUNC]],PointsClassement[],2,FALSE)</calculatedColumnFormula>
    </tableColumn>
    <tableColumn id="14" xr3:uid="{00000000-0010-0000-0C00-00000E000000}" name="PLACE SCAER" dataDxfId="36"/>
    <tableColumn id="15" xr3:uid="{00000000-0010-0000-0C00-00000F000000}" name="POINT SCAER" dataDxfId="35">
      <calculatedColumnFormula>VLOOKUP(Tableau2568101214[[#This Row],[PLACE SCAER]],PointsClassement[],2,FALSE)</calculatedColumnFormula>
    </tableColumn>
    <tableColumn id="16" xr3:uid="{00000000-0010-0000-0C00-000010000000}" name="PLACE GOUEZEC" dataDxfId="34"/>
    <tableColumn id="17" xr3:uid="{00000000-0010-0000-0C00-000011000000}" name="POINT GOUEZEC" dataDxfId="33">
      <calculatedColumnFormula>VLOOKUP(Tableau2568101214[[#This Row],[PLACE GOUEZEC]],PointsClassement[],2,FALSE)</calculatedColumnFormula>
    </tableColumn>
    <tableColumn id="20" xr3:uid="{00000000-0010-0000-0C00-000014000000}" name="JOKER" dataDxfId="32"/>
    <tableColumn id="18" xr3:uid="{00000000-0010-0000-0C00-000012000000}" name="FIDELITE" dataDxfId="31"/>
    <tableColumn id="19" xr3:uid="{00000000-0010-0000-0C00-000013000000}" name="CLASSEMENT FINAL" dataDxfId="30">
      <calculatedColumnFormula>SUM(F113,H113,J113,L113,N113,P113,R113,T113)</calculatedColumnFormula>
    </tableColumn>
  </tableColumns>
  <tableStyleInfo name="TableStyleLight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au14" displayName="Tableau14" ref="B4:AE41" totalsRowShown="0" headerRowDxfId="29">
  <autoFilter ref="B4:AE41" xr:uid="{00000000-0009-0000-0100-00000E000000}"/>
  <sortState xmlns:xlrd2="http://schemas.microsoft.com/office/spreadsheetml/2017/richdata2" ref="B5:AE41">
    <sortCondition descending="1" ref="AE4:AE41"/>
  </sortState>
  <tableColumns count="30">
    <tableColumn id="1" xr3:uid="{00000000-0010-0000-0D00-000001000000}" name="  "/>
    <tableColumn id="2" xr3:uid="{00000000-0010-0000-0D00-000002000000}" name="Poussin" dataDxfId="28"/>
    <tableColumn id="3" xr3:uid="{00000000-0010-0000-0D00-000003000000}" name="Pupille" dataDxfId="27"/>
    <tableColumn id="4" xr3:uid="{00000000-0010-0000-0D00-000004000000}" name="Benjamin" dataDxfId="26"/>
    <tableColumn id="5" xr3:uid="{00000000-0010-0000-0D00-000005000000}" name="Minime" dataDxfId="25"/>
    <tableColumn id="6" xr3:uid="{00000000-0010-0000-0D00-000006000000}" name="Poussin2" dataDxfId="24"/>
    <tableColumn id="7" xr3:uid="{00000000-0010-0000-0D00-000007000000}" name="Pupille3" dataDxfId="23"/>
    <tableColumn id="8" xr3:uid="{00000000-0010-0000-0D00-000008000000}" name="Benjamin4" dataDxfId="22"/>
    <tableColumn id="9" xr3:uid="{00000000-0010-0000-0D00-000009000000}" name="Minime5" dataDxfId="21"/>
    <tableColumn id="10" xr3:uid="{00000000-0010-0000-0D00-00000A000000}" name="Poussin6" dataDxfId="20"/>
    <tableColumn id="11" xr3:uid="{00000000-0010-0000-0D00-00000B000000}" name="Pupille7" dataDxfId="19"/>
    <tableColumn id="12" xr3:uid="{00000000-0010-0000-0D00-00000C000000}" name="Benjamin8" dataDxfId="18"/>
    <tableColumn id="13" xr3:uid="{00000000-0010-0000-0D00-00000D000000}" name="Minime9" dataDxfId="17"/>
    <tableColumn id="14" xr3:uid="{00000000-0010-0000-0D00-00000E000000}" name="Poussin10" dataDxfId="16"/>
    <tableColumn id="15" xr3:uid="{00000000-0010-0000-0D00-00000F000000}" name="Pupille11" dataDxfId="15"/>
    <tableColumn id="16" xr3:uid="{00000000-0010-0000-0D00-000010000000}" name="Benjamin12" dataDxfId="14"/>
    <tableColumn id="17" xr3:uid="{00000000-0010-0000-0D00-000011000000}" name="Minime13" dataDxfId="13"/>
    <tableColumn id="18" xr3:uid="{00000000-0010-0000-0D00-000012000000}" name="Poussin14" dataDxfId="12"/>
    <tableColumn id="19" xr3:uid="{00000000-0010-0000-0D00-000013000000}" name="Pupille15" dataDxfId="11"/>
    <tableColumn id="20" xr3:uid="{00000000-0010-0000-0D00-000014000000}" name="Benjamin16" dataDxfId="10"/>
    <tableColumn id="21" xr3:uid="{00000000-0010-0000-0D00-000015000000}" name="Minime17" dataDxfId="9"/>
    <tableColumn id="22" xr3:uid="{00000000-0010-0000-0D00-000016000000}" name="Poussin18" dataDxfId="8"/>
    <tableColumn id="23" xr3:uid="{00000000-0010-0000-0D00-000017000000}" name="Pupille19" dataDxfId="7"/>
    <tableColumn id="24" xr3:uid="{00000000-0010-0000-0D00-000018000000}" name="Benjamin20" dataDxfId="6"/>
    <tableColumn id="25" xr3:uid="{00000000-0010-0000-0D00-000019000000}" name="Minime21" dataDxfId="5"/>
    <tableColumn id="26" xr3:uid="{00000000-0010-0000-0D00-00001A000000}" name="Poussin22" dataDxfId="4"/>
    <tableColumn id="27" xr3:uid="{00000000-0010-0000-0D00-00001B000000}" name="Pupille23" dataDxfId="3"/>
    <tableColumn id="28" xr3:uid="{00000000-0010-0000-0D00-00001C000000}" name="Benjamin24" dataDxfId="2"/>
    <tableColumn id="29" xr3:uid="{00000000-0010-0000-0D00-00001D000000}" name="Minime25" dataDxfId="1"/>
    <tableColumn id="30" xr3:uid="{00000000-0010-0000-0D00-00001E000000}" name="Total" dataDxfId="0">
      <calculatedColumnFormula>SUM(Tableau14[[#This Row],[Poussin]:[Minime25]])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B5:U22" insertRowShift="1" totalsRowShown="0">
  <autoFilter ref="B5:U22" xr:uid="{00000000-0009-0000-0100-000002000000}"/>
  <sortState xmlns:xlrd2="http://schemas.microsoft.com/office/spreadsheetml/2017/richdata2" ref="B6:U22">
    <sortCondition descending="1" ref="U5:U22"/>
  </sortState>
  <tableColumns count="20">
    <tableColumn id="1" xr3:uid="{00000000-0010-0000-0100-000001000000}" name="NOM"/>
    <tableColumn id="2" xr3:uid="{00000000-0010-0000-0100-000002000000}" name="PRENOM"/>
    <tableColumn id="3" xr3:uid="{00000000-0010-0000-0100-000003000000}" name="CLUB"/>
    <tableColumn id="4" xr3:uid="{00000000-0010-0000-0100-000004000000}" name="PLACE QUIMPER" dataDxfId="245"/>
    <tableColumn id="5" xr3:uid="{00000000-0010-0000-0100-000005000000}" name="POINT QUIMPER" dataDxfId="244">
      <calculatedColumnFormula>VLOOKUP(Tableau2[[#This Row],[PLACE QUIMPER]],PointsClassement[],2,FALSE)</calculatedColumnFormula>
    </tableColumn>
    <tableColumn id="6" xr3:uid="{00000000-0010-0000-0100-000006000000}" name="PLACE RIEC" dataDxfId="243"/>
    <tableColumn id="7" xr3:uid="{00000000-0010-0000-0100-000007000000}" name="POINT RIEC" dataDxfId="242">
      <calculatedColumnFormula>VLOOKUP(Tableau2[[#This Row],[PLACE RIEC]],PointsClassement[],2,FALSE)</calculatedColumnFormula>
    </tableColumn>
    <tableColumn id="8" xr3:uid="{00000000-0010-0000-0100-000008000000}" name="PLACE QUIMPERLE" dataDxfId="241"/>
    <tableColumn id="9" xr3:uid="{00000000-0010-0000-0100-000009000000}" name="POINT QUIMPERLE" dataDxfId="240">
      <calculatedColumnFormula>VLOOKUP(Tableau2[[#This Row],[PLACE QUIMPERLE]],PointsClassement[],2,FALSE)</calculatedColumnFormula>
    </tableColumn>
    <tableColumn id="10" xr3:uid="{00000000-0010-0000-0100-00000A000000}" name="PLACE ERGUE" dataDxfId="239"/>
    <tableColumn id="11" xr3:uid="{00000000-0010-0000-0100-00000B000000}" name="POINT ERGUE" dataDxfId="238">
      <calculatedColumnFormula>VLOOKUP(Tableau2[[#This Row],[PLACE ERGUE]],PointsClassement[],2,FALSE)</calculatedColumnFormula>
    </tableColumn>
    <tableColumn id="12" xr3:uid="{00000000-0010-0000-0100-00000C000000}" name="PLACE TREGUNC" dataDxfId="237"/>
    <tableColumn id="13" xr3:uid="{00000000-0010-0000-0100-00000D000000}" name="POINT TREGUNC" dataDxfId="236">
      <calculatedColumnFormula>VLOOKUP(Tableau2[[#This Row],[PLACE TREGUNC]],PointsClassement[],2,FALSE)</calculatedColumnFormula>
    </tableColumn>
    <tableColumn id="14" xr3:uid="{00000000-0010-0000-0100-00000E000000}" name="PLACE SCAER" dataDxfId="235"/>
    <tableColumn id="15" xr3:uid="{00000000-0010-0000-0100-00000F000000}" name="POINT SCAER" dataDxfId="234">
      <calculatedColumnFormula>VLOOKUP(Tableau2[[#This Row],[PLACE SCAER]],PointsClassement[],2,FALSE)</calculatedColumnFormula>
    </tableColumn>
    <tableColumn id="16" xr3:uid="{00000000-0010-0000-0100-000010000000}" name="PLACE GOUEZEC" dataDxfId="233"/>
    <tableColumn id="17" xr3:uid="{00000000-0010-0000-0100-000011000000}" name="POINT GOUEZEC" dataDxfId="232">
      <calculatedColumnFormula>VLOOKUP(Tableau2[[#This Row],[PLACE GOUEZEC]],PointsClassement[],2,FALSE)</calculatedColumnFormula>
    </tableColumn>
    <tableColumn id="20" xr3:uid="{00000000-0010-0000-0100-000014000000}" name="JOKER" dataDxfId="231"/>
    <tableColumn id="18" xr3:uid="{00000000-0010-0000-0100-000012000000}" name="FIDELITE" dataDxfId="230"/>
    <tableColumn id="19" xr3:uid="{00000000-0010-0000-0100-000013000000}" name="CLASSEMENT FINAL" dataDxfId="229">
      <calculatedColumnFormula>SUM(F6,H6,J6,L6,N6,P6,R6,T6,Tableau2[[#This Row],[JOKER]])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24" displayName="Tableau24" ref="B26:U29" insertRowShift="1" totalsRowShown="0">
  <autoFilter ref="B26:U29" xr:uid="{00000000-0009-0000-0100-000003000000}"/>
  <sortState xmlns:xlrd2="http://schemas.microsoft.com/office/spreadsheetml/2017/richdata2" ref="B27:U29">
    <sortCondition descending="1" ref="U26:U29"/>
  </sortState>
  <tableColumns count="20">
    <tableColumn id="1" xr3:uid="{00000000-0010-0000-0200-000001000000}" name="NOM" dataDxfId="228"/>
    <tableColumn id="2" xr3:uid="{00000000-0010-0000-0200-000002000000}" name="PRENOM" dataDxfId="227"/>
    <tableColumn id="3" xr3:uid="{00000000-0010-0000-0200-000003000000}" name="CLUB" dataDxfId="226"/>
    <tableColumn id="4" xr3:uid="{00000000-0010-0000-0200-000004000000}" name="PLACE QUIMPER" dataDxfId="225"/>
    <tableColumn id="5" xr3:uid="{00000000-0010-0000-0200-000005000000}" name="POINT QUIMPER" dataDxfId="224">
      <calculatedColumnFormula>VLOOKUP(Tableau24[[#This Row],[PLACE QUIMPER]],PointsClassement[],2,FALSE)</calculatedColumnFormula>
    </tableColumn>
    <tableColumn id="6" xr3:uid="{00000000-0010-0000-0200-000006000000}" name="PLACE RIEC" dataDxfId="223"/>
    <tableColumn id="7" xr3:uid="{00000000-0010-0000-0200-000007000000}" name="POINT RIEC" dataDxfId="222">
      <calculatedColumnFormula>VLOOKUP(Tableau24[[#This Row],[PLACE RIEC]],PointsClassement[],2,FALSE)</calculatedColumnFormula>
    </tableColumn>
    <tableColumn id="8" xr3:uid="{00000000-0010-0000-0200-000008000000}" name="PLACE QUIMPERLE" dataDxfId="221"/>
    <tableColumn id="9" xr3:uid="{00000000-0010-0000-0200-000009000000}" name="POINT QUIMPERLE" dataDxfId="220">
      <calculatedColumnFormula>VLOOKUP(Tableau24[[#This Row],[PLACE QUIMPERLE]],PointsClassement[],2,FALSE)</calculatedColumnFormula>
    </tableColumn>
    <tableColumn id="10" xr3:uid="{00000000-0010-0000-0200-00000A000000}" name="PLACE ERGUE" dataDxfId="219"/>
    <tableColumn id="11" xr3:uid="{00000000-0010-0000-0200-00000B000000}" name="POINT ERGUE" dataDxfId="218">
      <calculatedColumnFormula>VLOOKUP(Tableau24[[#This Row],[PLACE ERGUE]],PointsClassement[],2,FALSE)</calculatedColumnFormula>
    </tableColumn>
    <tableColumn id="12" xr3:uid="{00000000-0010-0000-0200-00000C000000}" name="PLACE TREGUNC" dataDxfId="217"/>
    <tableColumn id="13" xr3:uid="{00000000-0010-0000-0200-00000D000000}" name="POINT TREGUNC" dataDxfId="216">
      <calculatedColumnFormula>VLOOKUP(Tableau24[[#This Row],[PLACE TREGUNC]],PointsClassement[],2,FALSE)</calculatedColumnFormula>
    </tableColumn>
    <tableColumn id="14" xr3:uid="{00000000-0010-0000-0200-00000E000000}" name="PLACE SCAER" dataDxfId="215"/>
    <tableColumn id="15" xr3:uid="{00000000-0010-0000-0200-00000F000000}" name="POINT SCAER" dataDxfId="214">
      <calculatedColumnFormula>VLOOKUP(Tableau24[[#This Row],[PLACE SCAER]],PointsClassement[],2,FALSE)</calculatedColumnFormula>
    </tableColumn>
    <tableColumn id="16" xr3:uid="{00000000-0010-0000-0200-000010000000}" name="PLACE GOUEZEC" dataDxfId="213"/>
    <tableColumn id="17" xr3:uid="{00000000-0010-0000-0200-000011000000}" name="POINT GOUEZEC" dataDxfId="212">
      <calculatedColumnFormula>VLOOKUP(Tableau24[[#This Row],[PLACE GOUEZEC]],PointsClassement[],2,FALSE)</calculatedColumnFormula>
    </tableColumn>
    <tableColumn id="20" xr3:uid="{00000000-0010-0000-0200-000014000000}" name="JOKER" dataDxfId="211"/>
    <tableColumn id="18" xr3:uid="{00000000-0010-0000-0200-000012000000}" name="FIDELITE" dataDxfId="210"/>
    <tableColumn id="19" xr3:uid="{00000000-0010-0000-0200-000013000000}" name="CLASSEMENT FINAL" dataDxfId="209">
      <calculatedColumnFormula>SUM(F27,H27,J27,L27,N27,P27,R27,T27,S27)</calculatedColumnFormula>
    </tableColumn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25" displayName="Tableau25" ref="B5:U100" insertRowShift="1" totalsRowShown="0">
  <autoFilter ref="B5:U100" xr:uid="{00000000-0009-0000-0100-000004000000}"/>
  <sortState xmlns:xlrd2="http://schemas.microsoft.com/office/spreadsheetml/2017/richdata2" ref="B6:U100">
    <sortCondition descending="1" ref="U5:U100"/>
  </sortState>
  <tableColumns count="20">
    <tableColumn id="1" xr3:uid="{00000000-0010-0000-0300-000001000000}" name="NOM"/>
    <tableColumn id="2" xr3:uid="{00000000-0010-0000-0300-000002000000}" name="PRENOM"/>
    <tableColumn id="3" xr3:uid="{00000000-0010-0000-0300-000003000000}" name="CLUB"/>
    <tableColumn id="4" xr3:uid="{00000000-0010-0000-0300-000004000000}" name="PLACE QUIMPER" dataDxfId="208"/>
    <tableColumn id="5" xr3:uid="{00000000-0010-0000-0300-000005000000}" name="POINT QUIMPER" dataDxfId="207">
      <calculatedColumnFormula>VLOOKUP(Tableau25[[#This Row],[PLACE QUIMPER]],PointsClassement[],2,FALSE)</calculatedColumnFormula>
    </tableColumn>
    <tableColumn id="6" xr3:uid="{00000000-0010-0000-0300-000006000000}" name="PLACE RIEC" dataDxfId="206"/>
    <tableColumn id="7" xr3:uid="{00000000-0010-0000-0300-000007000000}" name="POINT RIEC" dataDxfId="205">
      <calculatedColumnFormula>VLOOKUP(Tableau25[[#This Row],[PLACE RIEC]],PointsClassement[],2,FALSE)</calculatedColumnFormula>
    </tableColumn>
    <tableColumn id="8" xr3:uid="{00000000-0010-0000-0300-000008000000}" name="PLACE QUIMPERLE" dataDxfId="204"/>
    <tableColumn id="9" xr3:uid="{00000000-0010-0000-0300-000009000000}" name="POINT QUIMPERLE" dataDxfId="203">
      <calculatedColumnFormula>VLOOKUP(Tableau25[[#This Row],[PLACE QUIMPERLE]],PointsClassement[],2,FALSE)</calculatedColumnFormula>
    </tableColumn>
    <tableColumn id="10" xr3:uid="{00000000-0010-0000-0300-00000A000000}" name="PLACE ERGUE" dataDxfId="202"/>
    <tableColumn id="11" xr3:uid="{00000000-0010-0000-0300-00000B000000}" name="POINT ERGUE" dataDxfId="201">
      <calculatedColumnFormula>VLOOKUP(Tableau25[[#This Row],[PLACE ERGUE]],PointsClassement[],2,FALSE)</calculatedColumnFormula>
    </tableColumn>
    <tableColumn id="12" xr3:uid="{00000000-0010-0000-0300-00000C000000}" name="PLACE TREGUNC" dataDxfId="200"/>
    <tableColumn id="13" xr3:uid="{00000000-0010-0000-0300-00000D000000}" name="POINT TREGUNC" dataDxfId="199">
      <calculatedColumnFormula>VLOOKUP(Tableau25[[#This Row],[PLACE TREGUNC]],PointsClassement[],2,FALSE)</calculatedColumnFormula>
    </tableColumn>
    <tableColumn id="14" xr3:uid="{00000000-0010-0000-0300-00000E000000}" name="PLACE SCAER" dataDxfId="198"/>
    <tableColumn id="15" xr3:uid="{00000000-0010-0000-0300-00000F000000}" name="POINT SCAER" dataDxfId="197">
      <calculatedColumnFormula>VLOOKUP(Tableau25[[#This Row],[PLACE SCAER]],PointsClassement[],2,FALSE)</calculatedColumnFormula>
    </tableColumn>
    <tableColumn id="16" xr3:uid="{00000000-0010-0000-0300-000010000000}" name="PLACE GOUEZEC" dataDxfId="196"/>
    <tableColumn id="17" xr3:uid="{00000000-0010-0000-0300-000011000000}" name="POINT GOUEZEC" dataDxfId="195">
      <calculatedColumnFormula>VLOOKUP(Tableau25[[#This Row],[PLACE GOUEZEC]],PointsClassement[],2,FALSE)</calculatedColumnFormula>
    </tableColumn>
    <tableColumn id="20" xr3:uid="{00000000-0010-0000-0300-000014000000}" name="JOKER" dataDxfId="194"/>
    <tableColumn id="18" xr3:uid="{00000000-0010-0000-0300-000012000000}" name="FIDELITE" dataDxfId="193"/>
    <tableColumn id="19" xr3:uid="{00000000-0010-0000-0300-000013000000}" name="CLASSEMENT FINAL" dataDxfId="192">
      <calculatedColumnFormula>SUM(F6,H6,J6,L6,N6,P6,R6,T6,Tableau25[[#This Row],[JOKER]])</calculatedColumn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256" displayName="Tableau256" ref="B105:U113" insertRowShift="1" totalsRowShown="0">
  <autoFilter ref="B105:U113" xr:uid="{00000000-0009-0000-0100-000005000000}"/>
  <sortState xmlns:xlrd2="http://schemas.microsoft.com/office/spreadsheetml/2017/richdata2" ref="B106:U113">
    <sortCondition descending="1" ref="U105:U113"/>
  </sortState>
  <tableColumns count="20">
    <tableColumn id="1" xr3:uid="{00000000-0010-0000-0400-000001000000}" name="NOM"/>
    <tableColumn id="2" xr3:uid="{00000000-0010-0000-0400-000002000000}" name="PRENOM"/>
    <tableColumn id="3" xr3:uid="{00000000-0010-0000-0400-000003000000}" name="CLUB"/>
    <tableColumn id="4" xr3:uid="{00000000-0010-0000-0400-000004000000}" name="PLACE QUIMPER" dataDxfId="191"/>
    <tableColumn id="5" xr3:uid="{00000000-0010-0000-0400-000005000000}" name="POINT QUIMPER" dataDxfId="190">
      <calculatedColumnFormula>VLOOKUP(Tableau256[[#This Row],[PLACE QUIMPER]],PointsClassement[],2,FALSE)</calculatedColumnFormula>
    </tableColumn>
    <tableColumn id="6" xr3:uid="{00000000-0010-0000-0400-000006000000}" name="PLACE RIEC" dataDxfId="189"/>
    <tableColumn id="7" xr3:uid="{00000000-0010-0000-0400-000007000000}" name="POINT RIEC" dataDxfId="188">
      <calculatedColumnFormula>VLOOKUP(Tableau256[[#This Row],[PLACE RIEC]],PointsClassement[],2,FALSE)</calculatedColumnFormula>
    </tableColumn>
    <tableColumn id="8" xr3:uid="{00000000-0010-0000-0400-000008000000}" name="PLACE QUIMPERLE" dataDxfId="187"/>
    <tableColumn id="9" xr3:uid="{00000000-0010-0000-0400-000009000000}" name="POINT QUIMPERLE" dataDxfId="186">
      <calculatedColumnFormula>VLOOKUP(Tableau256[[#This Row],[PLACE QUIMPERLE]],PointsClassement[],2,FALSE)</calculatedColumnFormula>
    </tableColumn>
    <tableColumn id="10" xr3:uid="{00000000-0010-0000-0400-00000A000000}" name="PLACE ERGUE" dataDxfId="185"/>
    <tableColumn id="11" xr3:uid="{00000000-0010-0000-0400-00000B000000}" name="POINT ERGUE" dataDxfId="184">
      <calculatedColumnFormula>VLOOKUP(Tableau256[[#This Row],[PLACE ERGUE]],PointsClassement[],2,FALSE)</calculatedColumnFormula>
    </tableColumn>
    <tableColumn id="12" xr3:uid="{00000000-0010-0000-0400-00000C000000}" name="PLACE TREGUNC" dataDxfId="183"/>
    <tableColumn id="13" xr3:uid="{00000000-0010-0000-0400-00000D000000}" name="POINT TREGUNC" dataDxfId="182">
      <calculatedColumnFormula>VLOOKUP(Tableau256[[#This Row],[PLACE TREGUNC]],PointsClassement[],2,FALSE)</calculatedColumnFormula>
    </tableColumn>
    <tableColumn id="14" xr3:uid="{00000000-0010-0000-0400-00000E000000}" name="PLACE SCAER" dataDxfId="181"/>
    <tableColumn id="15" xr3:uid="{00000000-0010-0000-0400-00000F000000}" name="POINT SCAER" dataDxfId="180">
      <calculatedColumnFormula>VLOOKUP(Tableau256[[#This Row],[PLACE SCAER]],PointsClassement[],2,FALSE)</calculatedColumnFormula>
    </tableColumn>
    <tableColumn id="16" xr3:uid="{00000000-0010-0000-0400-000010000000}" name="PLACE GOUEZEC" dataDxfId="179"/>
    <tableColumn id="17" xr3:uid="{00000000-0010-0000-0400-000011000000}" name="POINT GOUEZEC" dataDxfId="178">
      <calculatedColumnFormula>VLOOKUP(Tableau256[[#This Row],[PLACE GOUEZEC]],PointsClassement[],2,FALSE)</calculatedColumnFormula>
    </tableColumn>
    <tableColumn id="20" xr3:uid="{00000000-0010-0000-0400-000014000000}" name="JOKER" dataDxfId="177"/>
    <tableColumn id="18" xr3:uid="{00000000-0010-0000-0400-000012000000}" name="FIDELITE" dataDxfId="176"/>
    <tableColumn id="19" xr3:uid="{00000000-0010-0000-0400-000013000000}" name="CLASSEMENT FINAL" dataDxfId="175">
      <calculatedColumnFormula>SUM(F106,H106,J106,L106,N106,P106,R106,T106,Tableau256[[#This Row],[JOKER]])</calculatedColumnFormula>
    </tableColumn>
  </tableColumns>
  <tableStyleInfo name="TableStyleLight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au257" displayName="Tableau257" ref="B5:U130" insertRowShift="1" totalsRowShown="0">
  <autoFilter ref="B5:U130" xr:uid="{00000000-0009-0000-0100-000006000000}"/>
  <sortState xmlns:xlrd2="http://schemas.microsoft.com/office/spreadsheetml/2017/richdata2" ref="B6:U130">
    <sortCondition descending="1" ref="U5:U130"/>
  </sortState>
  <tableColumns count="20">
    <tableColumn id="1" xr3:uid="{00000000-0010-0000-0500-000001000000}" name="NOM"/>
    <tableColumn id="2" xr3:uid="{00000000-0010-0000-0500-000002000000}" name="PRENOM"/>
    <tableColumn id="3" xr3:uid="{00000000-0010-0000-0500-000003000000}" name="CLUB"/>
    <tableColumn id="4" xr3:uid="{00000000-0010-0000-0500-000004000000}" name="PLACE QUIMPER" dataDxfId="174"/>
    <tableColumn id="5" xr3:uid="{00000000-0010-0000-0500-000005000000}" name="POINT QUIMPER" dataDxfId="173">
      <calculatedColumnFormula>VLOOKUP(Tableau257[[#This Row],[PLACE QUIMPER]],PointsClassement[],2,FALSE)</calculatedColumnFormula>
    </tableColumn>
    <tableColumn id="6" xr3:uid="{00000000-0010-0000-0500-000006000000}" name="PLACE RIEC" dataDxfId="172"/>
    <tableColumn id="7" xr3:uid="{00000000-0010-0000-0500-000007000000}" name="POINT RIEC" dataDxfId="171">
      <calculatedColumnFormula>VLOOKUP(Tableau257[[#This Row],[PLACE RIEC]],PointsClassement[],2,FALSE)</calculatedColumnFormula>
    </tableColumn>
    <tableColumn id="8" xr3:uid="{00000000-0010-0000-0500-000008000000}" name="PLACE QUIMPERLE" dataDxfId="170"/>
    <tableColumn id="9" xr3:uid="{00000000-0010-0000-0500-000009000000}" name="POINT QUIMPERLE" dataDxfId="169">
      <calculatedColumnFormula>VLOOKUP(Tableau257[[#This Row],[PLACE QUIMPERLE]],PointsClassement[],2,FALSE)</calculatedColumnFormula>
    </tableColumn>
    <tableColumn id="10" xr3:uid="{00000000-0010-0000-0500-00000A000000}" name="PLACE ERGUE" dataDxfId="168"/>
    <tableColumn id="11" xr3:uid="{00000000-0010-0000-0500-00000B000000}" name="POINT ERGUE" dataDxfId="167">
      <calculatedColumnFormula>VLOOKUP(Tableau257[[#This Row],[PLACE ERGUE]],PointsClassement[],2,FALSE)</calculatedColumnFormula>
    </tableColumn>
    <tableColumn id="12" xr3:uid="{00000000-0010-0000-0500-00000C000000}" name="PLACE TREGUNC" dataDxfId="166"/>
    <tableColumn id="13" xr3:uid="{00000000-0010-0000-0500-00000D000000}" name="POINT TREGUNC" dataDxfId="165">
      <calculatedColumnFormula>VLOOKUP(Tableau257[[#This Row],[PLACE TREGUNC]],PointsClassement[],2,FALSE)</calculatedColumnFormula>
    </tableColumn>
    <tableColumn id="14" xr3:uid="{00000000-0010-0000-0500-00000E000000}" name="PLACE SCAER" dataDxfId="164"/>
    <tableColumn id="15" xr3:uid="{00000000-0010-0000-0500-00000F000000}" name="POINT SCAER" dataDxfId="163">
      <calculatedColumnFormula>VLOOKUP(Tableau257[[#This Row],[PLACE SCAER]],PointsClassement[],2,FALSE)</calculatedColumnFormula>
    </tableColumn>
    <tableColumn id="16" xr3:uid="{00000000-0010-0000-0500-000010000000}" name="PLACE GOUEZEC" dataDxfId="162"/>
    <tableColumn id="17" xr3:uid="{00000000-0010-0000-0500-000011000000}" name="POINT GOUEZEC" dataDxfId="161">
      <calculatedColumnFormula>VLOOKUP(Tableau257[[#This Row],[PLACE GOUEZEC]],PointsClassement[],2,FALSE)</calculatedColumnFormula>
    </tableColumn>
    <tableColumn id="20" xr3:uid="{00000000-0010-0000-0500-000014000000}" name="JOKER" dataDxfId="160"/>
    <tableColumn id="18" xr3:uid="{00000000-0010-0000-0500-000012000000}" name="FIDELITE" dataDxfId="159"/>
    <tableColumn id="19" xr3:uid="{00000000-0010-0000-0500-000013000000}" name="CLASSEMENT FINAL" dataDxfId="158">
      <calculatedColumnFormula>SUM(F6,H6,J6,L6,N6,P6,R6,T6,Tableau257[[#This Row],[JOKER]])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Tableau256816" displayName="Tableau256816" ref="B141:U150" insertRowShift="1" totalsRowShown="0">
  <autoFilter ref="B141:U150" xr:uid="{00000000-0009-0000-0100-00000F000000}"/>
  <sortState xmlns:xlrd2="http://schemas.microsoft.com/office/spreadsheetml/2017/richdata2" ref="B142:U150">
    <sortCondition descending="1" ref="U141:U150"/>
  </sortState>
  <tableColumns count="20">
    <tableColumn id="1" xr3:uid="{00000000-0010-0000-0600-000001000000}" name="NOM" dataDxfId="157"/>
    <tableColumn id="2" xr3:uid="{00000000-0010-0000-0600-000002000000}" name="PRENOM" dataDxfId="156"/>
    <tableColumn id="3" xr3:uid="{00000000-0010-0000-0600-000003000000}" name="CLUB" dataDxfId="155"/>
    <tableColumn id="4" xr3:uid="{00000000-0010-0000-0600-000004000000}" name="PLACE QUIMPER" dataDxfId="154"/>
    <tableColumn id="5" xr3:uid="{00000000-0010-0000-0600-000005000000}" name="POINT QUIMPER" dataDxfId="153">
      <calculatedColumnFormula>VLOOKUP(Tableau256816[[#This Row],[PLACE QUIMPER]],PointsClassement[],2,FALSE)</calculatedColumnFormula>
    </tableColumn>
    <tableColumn id="6" xr3:uid="{00000000-0010-0000-0600-000006000000}" name="PLACE RIEC" dataDxfId="152"/>
    <tableColumn id="7" xr3:uid="{00000000-0010-0000-0600-000007000000}" name="POINT RIEC" dataDxfId="151">
      <calculatedColumnFormula>VLOOKUP(Tableau256816[[#This Row],[PLACE RIEC]],PointsClassement[],2,FALSE)</calculatedColumnFormula>
    </tableColumn>
    <tableColumn id="8" xr3:uid="{00000000-0010-0000-0600-000008000000}" name="PLACE QUIMPERLE" dataDxfId="150"/>
    <tableColumn id="9" xr3:uid="{00000000-0010-0000-0600-000009000000}" name="POINT QUIMPERLE" dataDxfId="149">
      <calculatedColumnFormula>VLOOKUP(Tableau256816[[#This Row],[PLACE QUIMPERLE]],PointsClassement[],2,FALSE)</calculatedColumnFormula>
    </tableColumn>
    <tableColumn id="10" xr3:uid="{00000000-0010-0000-0600-00000A000000}" name="PLACE ERGUE" dataDxfId="148"/>
    <tableColumn id="11" xr3:uid="{00000000-0010-0000-0600-00000B000000}" name="POINT ERGUE" dataDxfId="147">
      <calculatedColumnFormula>VLOOKUP(Tableau256816[[#This Row],[PLACE ERGUE]],PointsClassement[],2,FALSE)</calculatedColumnFormula>
    </tableColumn>
    <tableColumn id="12" xr3:uid="{00000000-0010-0000-0600-00000C000000}" name="PLACE TREGUNC" dataDxfId="146"/>
    <tableColumn id="13" xr3:uid="{00000000-0010-0000-0600-00000D000000}" name="POINT TREGUNC" dataDxfId="145">
      <calculatedColumnFormula>VLOOKUP(Tableau256816[[#This Row],[PLACE TREGUNC]],PointsClassement[],2,FALSE)</calculatedColumnFormula>
    </tableColumn>
    <tableColumn id="14" xr3:uid="{00000000-0010-0000-0600-00000E000000}" name="PLACE SCAER" dataDxfId="144"/>
    <tableColumn id="15" xr3:uid="{00000000-0010-0000-0600-00000F000000}" name="POINT SCAER" dataDxfId="143">
      <calculatedColumnFormula>VLOOKUP(Tableau256816[[#This Row],[PLACE SCAER]],PointsClassement[],2,FALSE)</calculatedColumnFormula>
    </tableColumn>
    <tableColumn id="16" xr3:uid="{00000000-0010-0000-0600-000010000000}" name="PLACE GOUEZEC" dataDxfId="142"/>
    <tableColumn id="17" xr3:uid="{00000000-0010-0000-0600-000011000000}" name="POINT GOUEZEC" dataDxfId="141">
      <calculatedColumnFormula>VLOOKUP(Tableau256816[[#This Row],[PLACE GOUEZEC]],PointsClassement[],2,FALSE)</calculatedColumnFormula>
    </tableColumn>
    <tableColumn id="20" xr3:uid="{00000000-0010-0000-0600-000014000000}" name="JOKER" dataDxfId="140"/>
    <tableColumn id="18" xr3:uid="{00000000-0010-0000-0600-000012000000}" name="FIDELITE" dataDxfId="139"/>
    <tableColumn id="19" xr3:uid="{00000000-0010-0000-0600-000013000000}" name="CLASSEMENT FINAL" dataDxfId="138">
      <calculatedColumnFormula>SUM(F142,H142,J142,L142,N142,P142,S142,T142)</calculatedColumnFormula>
    </tableColumn>
  </tableColumns>
  <tableStyleInfo name="TableStyleLight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au2579" displayName="Tableau2579" ref="B5:U109" insertRowShift="1" totalsRowShown="0">
  <autoFilter ref="B5:U109" xr:uid="{00000000-0009-0000-0100-000008000000}"/>
  <sortState xmlns:xlrd2="http://schemas.microsoft.com/office/spreadsheetml/2017/richdata2" ref="B6:U109">
    <sortCondition descending="1" ref="U5:U109"/>
  </sortState>
  <tableColumns count="20">
    <tableColumn id="1" xr3:uid="{00000000-0010-0000-0700-000001000000}" name="NOM"/>
    <tableColumn id="2" xr3:uid="{00000000-0010-0000-0700-000002000000}" name="PRENOM"/>
    <tableColumn id="3" xr3:uid="{00000000-0010-0000-0700-000003000000}" name="CLUB"/>
    <tableColumn id="4" xr3:uid="{00000000-0010-0000-0700-000004000000}" name="PLACE QUIMPER" dataDxfId="137"/>
    <tableColumn id="5" xr3:uid="{00000000-0010-0000-0700-000005000000}" name="POINT QUIMPER" dataDxfId="136">
      <calculatedColumnFormula>VLOOKUP(Tableau2579[[#This Row],[PLACE QUIMPER]],PointsClassement[],2,FALSE)</calculatedColumnFormula>
    </tableColumn>
    <tableColumn id="6" xr3:uid="{00000000-0010-0000-0700-000006000000}" name="PLACE RIEC" dataDxfId="135"/>
    <tableColumn id="7" xr3:uid="{00000000-0010-0000-0700-000007000000}" name="POINT RIEC" dataDxfId="134">
      <calculatedColumnFormula>VLOOKUP(Tableau2579[[#This Row],[PLACE RIEC]],PointsClassement[],2,FALSE)</calculatedColumnFormula>
    </tableColumn>
    <tableColumn id="8" xr3:uid="{00000000-0010-0000-0700-000008000000}" name="PLACE QUIMPERLE" dataDxfId="133"/>
    <tableColumn id="9" xr3:uid="{00000000-0010-0000-0700-000009000000}" name="POINT QUIMPERLE" dataDxfId="132">
      <calculatedColumnFormula>VLOOKUP(Tableau2579[[#This Row],[PLACE QUIMPERLE]],PointsClassement[],2,FALSE)</calculatedColumnFormula>
    </tableColumn>
    <tableColumn id="10" xr3:uid="{00000000-0010-0000-0700-00000A000000}" name="PLACE ERGUE" dataDxfId="131"/>
    <tableColumn id="11" xr3:uid="{00000000-0010-0000-0700-00000B000000}" name="POINT ERGUE" dataDxfId="130">
      <calculatedColumnFormula>VLOOKUP(Tableau2579[[#This Row],[PLACE ERGUE]],PointsClassement[],2,FALSE)</calculatedColumnFormula>
    </tableColumn>
    <tableColumn id="12" xr3:uid="{00000000-0010-0000-0700-00000C000000}" name="PLACE TREGUNC" dataDxfId="129"/>
    <tableColumn id="13" xr3:uid="{00000000-0010-0000-0700-00000D000000}" name="POINT TREGUNC" dataDxfId="128">
      <calculatedColumnFormula>VLOOKUP(Tableau2579[[#This Row],[PLACE TREGUNC]],PointsClassement[],2,FALSE)</calculatedColumnFormula>
    </tableColumn>
    <tableColumn id="14" xr3:uid="{00000000-0010-0000-0700-00000E000000}" name="PLACE SCAER" dataDxfId="127"/>
    <tableColumn id="15" xr3:uid="{00000000-0010-0000-0700-00000F000000}" name="POINT SCAER" dataDxfId="126">
      <calculatedColumnFormula>VLOOKUP(Tableau2579[[#This Row],[PLACE SCAER]],PointsClassement[],2,FALSE)</calculatedColumnFormula>
    </tableColumn>
    <tableColumn id="16" xr3:uid="{00000000-0010-0000-0700-000010000000}" name="PLACE GOUEZEC" dataDxfId="125"/>
    <tableColumn id="17" xr3:uid="{00000000-0010-0000-0700-000011000000}" name="POINT GOUEZEC" dataDxfId="124">
      <calculatedColumnFormula>VLOOKUP(Tableau2579[[#This Row],[PLACE GOUEZEC]],PointsClassement[],2,FALSE)</calculatedColumnFormula>
    </tableColumn>
    <tableColumn id="20" xr3:uid="{00000000-0010-0000-0700-000014000000}" name="JOKER" dataDxfId="123"/>
    <tableColumn id="18" xr3:uid="{00000000-0010-0000-0700-000012000000}" name="FIDELITE" dataDxfId="122"/>
    <tableColumn id="19" xr3:uid="{00000000-0010-0000-0700-000013000000}" name="CLASSEMENT FINAL" dataDxfId="121">
      <calculatedColumnFormula>SUM(F6,H6,J6,L6,N6,P6,R6,T6,Tableau2579[[#This Row],[JOKER]])</calculatedColumnFormula>
    </tableColumn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8000000}" name="Tableau25681017" displayName="Tableau25681017" ref="B114:U130" insertRowShift="1" totalsRowShown="0">
  <autoFilter ref="B114:U130" xr:uid="{00000000-0009-0000-0100-000010000000}"/>
  <sortState xmlns:xlrd2="http://schemas.microsoft.com/office/spreadsheetml/2017/richdata2" ref="B115:U130">
    <sortCondition descending="1" ref="U114:U130"/>
  </sortState>
  <tableColumns count="20">
    <tableColumn id="1" xr3:uid="{00000000-0010-0000-0800-000001000000}" name="NOM"/>
    <tableColumn id="2" xr3:uid="{00000000-0010-0000-0800-000002000000}" name="PRENOM"/>
    <tableColumn id="3" xr3:uid="{00000000-0010-0000-0800-000003000000}" name="CLUB"/>
    <tableColumn id="4" xr3:uid="{00000000-0010-0000-0800-000004000000}" name="PLACE QUIMPER" dataDxfId="120"/>
    <tableColumn id="5" xr3:uid="{00000000-0010-0000-0800-000005000000}" name="POINT QUIMPER" dataDxfId="119">
      <calculatedColumnFormula>VLOOKUP(Tableau25681017[[#This Row],[PLACE QUIMPER]],PointsClassement[],2,FALSE)</calculatedColumnFormula>
    </tableColumn>
    <tableColumn id="6" xr3:uid="{00000000-0010-0000-0800-000006000000}" name="PLACE RIEC" dataDxfId="118"/>
    <tableColumn id="7" xr3:uid="{00000000-0010-0000-0800-000007000000}" name="POINT RIEC" dataDxfId="117">
      <calculatedColumnFormula>VLOOKUP(Tableau25681017[[#This Row],[PLACE RIEC]],PointsClassement[],2,FALSE)</calculatedColumnFormula>
    </tableColumn>
    <tableColumn id="8" xr3:uid="{00000000-0010-0000-0800-000008000000}" name="PLACE QUIMPERLE" dataDxfId="116"/>
    <tableColumn id="9" xr3:uid="{00000000-0010-0000-0800-000009000000}" name="POINT QUIMPERLE" dataDxfId="115">
      <calculatedColumnFormula>VLOOKUP(Tableau25681017[[#This Row],[PLACE QUIMPERLE]],PointsClassement[],2,FALSE)</calculatedColumnFormula>
    </tableColumn>
    <tableColumn id="10" xr3:uid="{00000000-0010-0000-0800-00000A000000}" name="PLACE ERGUE" dataDxfId="114"/>
    <tableColumn id="11" xr3:uid="{00000000-0010-0000-0800-00000B000000}" name="POINT ERGUE" dataDxfId="113">
      <calculatedColumnFormula>VLOOKUP(Tableau25681017[[#This Row],[PLACE ERGUE]],PointsClassement[],2,FALSE)</calculatedColumnFormula>
    </tableColumn>
    <tableColumn id="12" xr3:uid="{00000000-0010-0000-0800-00000C000000}" name="PLACE TREGUNC" dataDxfId="112"/>
    <tableColumn id="13" xr3:uid="{00000000-0010-0000-0800-00000D000000}" name="POINT TREGUNC" dataDxfId="111">
      <calculatedColumnFormula>VLOOKUP(Tableau25681017[[#This Row],[PLACE TREGUNC]],PointsClassement[],2,FALSE)</calculatedColumnFormula>
    </tableColumn>
    <tableColumn id="14" xr3:uid="{00000000-0010-0000-0800-00000E000000}" name="PLACE SCAER" dataDxfId="110"/>
    <tableColumn id="15" xr3:uid="{00000000-0010-0000-0800-00000F000000}" name="POINT SCAER" dataDxfId="109">
      <calculatedColumnFormula>VLOOKUP(Tableau25681017[[#This Row],[PLACE SCAER]],PointsClassement[],2,FALSE)</calculatedColumnFormula>
    </tableColumn>
    <tableColumn id="16" xr3:uid="{00000000-0010-0000-0800-000010000000}" name="PLACE GOUEZEC" dataDxfId="108"/>
    <tableColumn id="17" xr3:uid="{00000000-0010-0000-0800-000011000000}" name="POINT GOUEZEC" dataDxfId="107">
      <calculatedColumnFormula>VLOOKUP(Tableau25681017[[#This Row],[PLACE GOUEZEC]],PointsClassement[],2,FALSE)</calculatedColumnFormula>
    </tableColumn>
    <tableColumn id="20" xr3:uid="{00000000-0010-0000-0800-000014000000}" name="JOKER" dataDxfId="106"/>
    <tableColumn id="18" xr3:uid="{00000000-0010-0000-0800-000012000000}" name="FIDELITE" dataDxfId="105"/>
    <tableColumn id="19" xr3:uid="{00000000-0010-0000-0800-000013000000}" name="CLASSEMENT FINAL" dataDxfId="104">
      <calculatedColumnFormula>SUM(F115,H115,J115,L115,N115,P115,R115,T115,Tableau25681017[[#This Row],[JOKER]])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53"/>
  <sheetViews>
    <sheetView workbookViewId="0">
      <selection activeCell="F16" sqref="F16"/>
    </sheetView>
  </sheetViews>
  <sheetFormatPr baseColWidth="10" defaultRowHeight="14.5" x14ac:dyDescent="0.35"/>
  <sheetData>
    <row r="1" spans="1:4" x14ac:dyDescent="0.35">
      <c r="A1" t="s">
        <v>0</v>
      </c>
      <c r="B1" t="s">
        <v>1</v>
      </c>
      <c r="D1" t="s">
        <v>59</v>
      </c>
    </row>
    <row r="2" spans="1:4" x14ac:dyDescent="0.35">
      <c r="A2">
        <v>1</v>
      </c>
      <c r="B2">
        <v>100</v>
      </c>
    </row>
    <row r="3" spans="1:4" x14ac:dyDescent="0.35">
      <c r="A3">
        <v>2</v>
      </c>
      <c r="B3">
        <v>95</v>
      </c>
    </row>
    <row r="4" spans="1:4" x14ac:dyDescent="0.35">
      <c r="A4">
        <v>3</v>
      </c>
      <c r="B4">
        <v>90</v>
      </c>
    </row>
    <row r="5" spans="1:4" x14ac:dyDescent="0.35">
      <c r="A5">
        <v>4</v>
      </c>
      <c r="B5">
        <v>85</v>
      </c>
    </row>
    <row r="6" spans="1:4" x14ac:dyDescent="0.35">
      <c r="A6">
        <v>5</v>
      </c>
      <c r="B6">
        <v>80</v>
      </c>
    </row>
    <row r="7" spans="1:4" x14ac:dyDescent="0.35">
      <c r="A7">
        <v>6</v>
      </c>
      <c r="B7">
        <v>75</v>
      </c>
    </row>
    <row r="8" spans="1:4" x14ac:dyDescent="0.35">
      <c r="A8">
        <v>7</v>
      </c>
      <c r="B8">
        <v>70</v>
      </c>
    </row>
    <row r="9" spans="1:4" ht="14" customHeight="1" x14ac:dyDescent="0.35">
      <c r="A9">
        <v>8</v>
      </c>
      <c r="B9">
        <v>65</v>
      </c>
    </row>
    <row r="10" spans="1:4" x14ac:dyDescent="0.35">
      <c r="A10">
        <v>9</v>
      </c>
      <c r="B10">
        <v>60</v>
      </c>
    </row>
    <row r="11" spans="1:4" x14ac:dyDescent="0.35">
      <c r="A11">
        <v>10</v>
      </c>
      <c r="B11">
        <v>55</v>
      </c>
    </row>
    <row r="12" spans="1:4" x14ac:dyDescent="0.35">
      <c r="A12">
        <v>11</v>
      </c>
      <c r="B12">
        <v>50</v>
      </c>
    </row>
    <row r="13" spans="1:4" x14ac:dyDescent="0.35">
      <c r="A13">
        <v>12</v>
      </c>
      <c r="B13">
        <v>45</v>
      </c>
    </row>
    <row r="14" spans="1:4" x14ac:dyDescent="0.35">
      <c r="A14">
        <v>13</v>
      </c>
      <c r="B14">
        <v>40</v>
      </c>
    </row>
    <row r="15" spans="1:4" x14ac:dyDescent="0.35">
      <c r="A15">
        <v>14</v>
      </c>
      <c r="B15">
        <v>35</v>
      </c>
    </row>
    <row r="16" spans="1:4" x14ac:dyDescent="0.35">
      <c r="A16">
        <v>15</v>
      </c>
      <c r="B16">
        <v>30</v>
      </c>
    </row>
    <row r="17" spans="1:2" x14ac:dyDescent="0.35">
      <c r="A17">
        <v>16</v>
      </c>
      <c r="B17">
        <v>25</v>
      </c>
    </row>
    <row r="18" spans="1:2" x14ac:dyDescent="0.35">
      <c r="A18">
        <v>17</v>
      </c>
      <c r="B18">
        <v>20</v>
      </c>
    </row>
    <row r="19" spans="1:2" x14ac:dyDescent="0.35">
      <c r="A19">
        <v>18</v>
      </c>
      <c r="B19">
        <v>15</v>
      </c>
    </row>
    <row r="20" spans="1:2" x14ac:dyDescent="0.35">
      <c r="A20">
        <v>19</v>
      </c>
      <c r="B20">
        <v>10</v>
      </c>
    </row>
    <row r="21" spans="1:2" x14ac:dyDescent="0.35">
      <c r="A21">
        <v>20</v>
      </c>
      <c r="B21">
        <v>5</v>
      </c>
    </row>
    <row r="22" spans="1:2" x14ac:dyDescent="0.35">
      <c r="A22">
        <v>21</v>
      </c>
      <c r="B22">
        <v>5</v>
      </c>
    </row>
    <row r="23" spans="1:2" x14ac:dyDescent="0.35">
      <c r="A23">
        <v>22</v>
      </c>
      <c r="B23">
        <v>5</v>
      </c>
    </row>
    <row r="24" spans="1:2" x14ac:dyDescent="0.35">
      <c r="A24">
        <v>23</v>
      </c>
      <c r="B24">
        <v>5</v>
      </c>
    </row>
    <row r="25" spans="1:2" x14ac:dyDescent="0.35">
      <c r="A25">
        <v>24</v>
      </c>
      <c r="B25">
        <v>5</v>
      </c>
    </row>
    <row r="26" spans="1:2" x14ac:dyDescent="0.35">
      <c r="A26">
        <v>25</v>
      </c>
      <c r="B26">
        <v>5</v>
      </c>
    </row>
    <row r="27" spans="1:2" x14ac:dyDescent="0.35">
      <c r="A27">
        <v>26</v>
      </c>
      <c r="B27">
        <v>5</v>
      </c>
    </row>
    <row r="28" spans="1:2" x14ac:dyDescent="0.35">
      <c r="A28">
        <v>27</v>
      </c>
      <c r="B28">
        <v>5</v>
      </c>
    </row>
    <row r="29" spans="1:2" x14ac:dyDescent="0.35">
      <c r="A29">
        <v>28</v>
      </c>
      <c r="B29">
        <v>5</v>
      </c>
    </row>
    <row r="30" spans="1:2" x14ac:dyDescent="0.35">
      <c r="A30">
        <v>29</v>
      </c>
      <c r="B30">
        <v>5</v>
      </c>
    </row>
    <row r="31" spans="1:2" x14ac:dyDescent="0.35">
      <c r="A31">
        <v>30</v>
      </c>
      <c r="B31">
        <v>5</v>
      </c>
    </row>
    <row r="32" spans="1:2" x14ac:dyDescent="0.35">
      <c r="A32">
        <v>31</v>
      </c>
      <c r="B32">
        <v>5</v>
      </c>
    </row>
    <row r="33" spans="1:2" x14ac:dyDescent="0.35">
      <c r="A33">
        <v>32</v>
      </c>
      <c r="B33">
        <v>5</v>
      </c>
    </row>
    <row r="34" spans="1:2" x14ac:dyDescent="0.35">
      <c r="A34">
        <v>33</v>
      </c>
      <c r="B34">
        <v>5</v>
      </c>
    </row>
    <row r="35" spans="1:2" x14ac:dyDescent="0.35">
      <c r="A35">
        <v>34</v>
      </c>
      <c r="B35">
        <v>5</v>
      </c>
    </row>
    <row r="36" spans="1:2" x14ac:dyDescent="0.35">
      <c r="A36">
        <v>35</v>
      </c>
      <c r="B36">
        <v>5</v>
      </c>
    </row>
    <row r="37" spans="1:2" x14ac:dyDescent="0.35">
      <c r="A37">
        <v>36</v>
      </c>
      <c r="B37">
        <v>5</v>
      </c>
    </row>
    <row r="38" spans="1:2" x14ac:dyDescent="0.35">
      <c r="A38">
        <v>37</v>
      </c>
      <c r="B38">
        <v>5</v>
      </c>
    </row>
    <row r="39" spans="1:2" x14ac:dyDescent="0.35">
      <c r="A39">
        <v>38</v>
      </c>
      <c r="B39">
        <v>5</v>
      </c>
    </row>
    <row r="40" spans="1:2" x14ac:dyDescent="0.35">
      <c r="A40">
        <v>39</v>
      </c>
      <c r="B40">
        <v>5</v>
      </c>
    </row>
    <row r="41" spans="1:2" x14ac:dyDescent="0.35">
      <c r="A41">
        <v>40</v>
      </c>
      <c r="B41">
        <v>5</v>
      </c>
    </row>
    <row r="42" spans="1:2" x14ac:dyDescent="0.35">
      <c r="A42">
        <v>41</v>
      </c>
      <c r="B42">
        <v>5</v>
      </c>
    </row>
    <row r="43" spans="1:2" x14ac:dyDescent="0.35">
      <c r="A43">
        <v>42</v>
      </c>
      <c r="B43">
        <v>5</v>
      </c>
    </row>
    <row r="44" spans="1:2" x14ac:dyDescent="0.35">
      <c r="A44">
        <v>43</v>
      </c>
      <c r="B44">
        <v>5</v>
      </c>
    </row>
    <row r="45" spans="1:2" x14ac:dyDescent="0.35">
      <c r="A45">
        <v>44</v>
      </c>
      <c r="B45">
        <v>5</v>
      </c>
    </row>
    <row r="46" spans="1:2" x14ac:dyDescent="0.35">
      <c r="A46">
        <v>45</v>
      </c>
      <c r="B46">
        <v>5</v>
      </c>
    </row>
    <row r="47" spans="1:2" x14ac:dyDescent="0.35">
      <c r="A47">
        <v>46</v>
      </c>
      <c r="B47">
        <v>5</v>
      </c>
    </row>
    <row r="48" spans="1:2" x14ac:dyDescent="0.35">
      <c r="A48">
        <v>47</v>
      </c>
      <c r="B48">
        <v>5</v>
      </c>
    </row>
    <row r="49" spans="1:2" x14ac:dyDescent="0.35">
      <c r="A49">
        <v>48</v>
      </c>
      <c r="B49">
        <v>5</v>
      </c>
    </row>
    <row r="50" spans="1:2" x14ac:dyDescent="0.35">
      <c r="A50">
        <v>49</v>
      </c>
      <c r="B50">
        <v>5</v>
      </c>
    </row>
    <row r="51" spans="1:2" x14ac:dyDescent="0.35">
      <c r="A51">
        <v>50</v>
      </c>
      <c r="B51">
        <v>5</v>
      </c>
    </row>
    <row r="52" spans="1:2" x14ac:dyDescent="0.35">
      <c r="A52">
        <v>51</v>
      </c>
      <c r="B52">
        <v>5</v>
      </c>
    </row>
    <row r="53" spans="1:2" x14ac:dyDescent="0.35">
      <c r="A53">
        <v>52</v>
      </c>
      <c r="B53">
        <v>5</v>
      </c>
    </row>
    <row r="54" spans="1:2" x14ac:dyDescent="0.35">
      <c r="A54">
        <v>53</v>
      </c>
      <c r="B54">
        <v>5</v>
      </c>
    </row>
    <row r="55" spans="1:2" x14ac:dyDescent="0.35">
      <c r="A55">
        <v>54</v>
      </c>
      <c r="B55">
        <v>5</v>
      </c>
    </row>
    <row r="56" spans="1:2" x14ac:dyDescent="0.35">
      <c r="A56">
        <v>55</v>
      </c>
      <c r="B56">
        <v>5</v>
      </c>
    </row>
    <row r="57" spans="1:2" x14ac:dyDescent="0.35">
      <c r="A57">
        <v>56</v>
      </c>
      <c r="B57">
        <v>5</v>
      </c>
    </row>
    <row r="58" spans="1:2" x14ac:dyDescent="0.35">
      <c r="A58">
        <v>57</v>
      </c>
      <c r="B58">
        <v>5</v>
      </c>
    </row>
    <row r="59" spans="1:2" x14ac:dyDescent="0.35">
      <c r="A59">
        <v>58</v>
      </c>
      <c r="B59">
        <v>5</v>
      </c>
    </row>
    <row r="60" spans="1:2" x14ac:dyDescent="0.35">
      <c r="A60">
        <v>59</v>
      </c>
      <c r="B60">
        <v>5</v>
      </c>
    </row>
    <row r="61" spans="1:2" x14ac:dyDescent="0.35">
      <c r="A61">
        <v>60</v>
      </c>
      <c r="B61">
        <v>5</v>
      </c>
    </row>
    <row r="62" spans="1:2" x14ac:dyDescent="0.35">
      <c r="A62">
        <v>61</v>
      </c>
      <c r="B62">
        <v>5</v>
      </c>
    </row>
    <row r="63" spans="1:2" x14ac:dyDescent="0.35">
      <c r="A63">
        <v>62</v>
      </c>
      <c r="B63">
        <v>5</v>
      </c>
    </row>
    <row r="64" spans="1:2" x14ac:dyDescent="0.35">
      <c r="A64">
        <v>63</v>
      </c>
      <c r="B64">
        <v>5</v>
      </c>
    </row>
    <row r="65" spans="1:2" x14ac:dyDescent="0.35">
      <c r="A65">
        <v>64</v>
      </c>
      <c r="B65">
        <v>5</v>
      </c>
    </row>
    <row r="66" spans="1:2" x14ac:dyDescent="0.35">
      <c r="A66">
        <v>65</v>
      </c>
      <c r="B66">
        <v>5</v>
      </c>
    </row>
    <row r="67" spans="1:2" x14ac:dyDescent="0.35">
      <c r="A67">
        <v>66</v>
      </c>
      <c r="B67">
        <v>5</v>
      </c>
    </row>
    <row r="68" spans="1:2" x14ac:dyDescent="0.35">
      <c r="A68">
        <v>67</v>
      </c>
      <c r="B68">
        <v>5</v>
      </c>
    </row>
    <row r="69" spans="1:2" x14ac:dyDescent="0.35">
      <c r="A69">
        <v>68</v>
      </c>
      <c r="B69">
        <v>5</v>
      </c>
    </row>
    <row r="70" spans="1:2" x14ac:dyDescent="0.35">
      <c r="A70">
        <v>69</v>
      </c>
      <c r="B70">
        <v>5</v>
      </c>
    </row>
    <row r="71" spans="1:2" x14ac:dyDescent="0.35">
      <c r="A71">
        <v>70</v>
      </c>
      <c r="B71">
        <v>5</v>
      </c>
    </row>
    <row r="72" spans="1:2" x14ac:dyDescent="0.35">
      <c r="A72">
        <v>71</v>
      </c>
      <c r="B72">
        <v>5</v>
      </c>
    </row>
    <row r="73" spans="1:2" x14ac:dyDescent="0.35">
      <c r="A73">
        <v>72</v>
      </c>
      <c r="B73">
        <v>5</v>
      </c>
    </row>
    <row r="74" spans="1:2" x14ac:dyDescent="0.35">
      <c r="A74">
        <v>73</v>
      </c>
      <c r="B74">
        <v>5</v>
      </c>
    </row>
    <row r="75" spans="1:2" x14ac:dyDescent="0.35">
      <c r="A75">
        <v>74</v>
      </c>
      <c r="B75">
        <v>5</v>
      </c>
    </row>
    <row r="76" spans="1:2" x14ac:dyDescent="0.35">
      <c r="A76">
        <v>75</v>
      </c>
      <c r="B76">
        <v>5</v>
      </c>
    </row>
    <row r="77" spans="1:2" x14ac:dyDescent="0.35">
      <c r="A77">
        <v>76</v>
      </c>
      <c r="B77">
        <v>5</v>
      </c>
    </row>
    <row r="78" spans="1:2" x14ac:dyDescent="0.35">
      <c r="A78">
        <v>77</v>
      </c>
      <c r="B78">
        <v>5</v>
      </c>
    </row>
    <row r="79" spans="1:2" x14ac:dyDescent="0.35">
      <c r="A79">
        <v>78</v>
      </c>
      <c r="B79">
        <v>5</v>
      </c>
    </row>
    <row r="80" spans="1:2" x14ac:dyDescent="0.35">
      <c r="A80">
        <v>79</v>
      </c>
      <c r="B80">
        <v>5</v>
      </c>
    </row>
    <row r="81" spans="1:2" x14ac:dyDescent="0.35">
      <c r="A81">
        <v>80</v>
      </c>
      <c r="B81">
        <v>5</v>
      </c>
    </row>
    <row r="82" spans="1:2" x14ac:dyDescent="0.35">
      <c r="A82">
        <v>81</v>
      </c>
      <c r="B82">
        <v>5</v>
      </c>
    </row>
    <row r="83" spans="1:2" x14ac:dyDescent="0.35">
      <c r="A83">
        <v>82</v>
      </c>
      <c r="B83">
        <v>5</v>
      </c>
    </row>
    <row r="84" spans="1:2" x14ac:dyDescent="0.35">
      <c r="A84">
        <v>83</v>
      </c>
      <c r="B84">
        <v>5</v>
      </c>
    </row>
    <row r="85" spans="1:2" x14ac:dyDescent="0.35">
      <c r="A85">
        <v>84</v>
      </c>
      <c r="B85">
        <v>5</v>
      </c>
    </row>
    <row r="86" spans="1:2" x14ac:dyDescent="0.35">
      <c r="A86">
        <v>85</v>
      </c>
      <c r="B86">
        <v>5</v>
      </c>
    </row>
    <row r="87" spans="1:2" x14ac:dyDescent="0.35">
      <c r="A87">
        <v>86</v>
      </c>
      <c r="B87">
        <v>5</v>
      </c>
    </row>
    <row r="88" spans="1:2" x14ac:dyDescent="0.35">
      <c r="A88">
        <v>87</v>
      </c>
      <c r="B88">
        <v>5</v>
      </c>
    </row>
    <row r="89" spans="1:2" x14ac:dyDescent="0.35">
      <c r="A89">
        <v>88</v>
      </c>
      <c r="B89">
        <v>5</v>
      </c>
    </row>
    <row r="90" spans="1:2" x14ac:dyDescent="0.35">
      <c r="A90">
        <v>89</v>
      </c>
      <c r="B90">
        <v>5</v>
      </c>
    </row>
    <row r="91" spans="1:2" x14ac:dyDescent="0.35">
      <c r="A91">
        <v>90</v>
      </c>
      <c r="B91">
        <v>5</v>
      </c>
    </row>
    <row r="92" spans="1:2" x14ac:dyDescent="0.35">
      <c r="A92">
        <v>91</v>
      </c>
      <c r="B92">
        <v>5</v>
      </c>
    </row>
    <row r="93" spans="1:2" x14ac:dyDescent="0.35">
      <c r="A93">
        <v>92</v>
      </c>
      <c r="B93">
        <v>5</v>
      </c>
    </row>
    <row r="94" spans="1:2" x14ac:dyDescent="0.35">
      <c r="A94">
        <v>93</v>
      </c>
      <c r="B94">
        <v>5</v>
      </c>
    </row>
    <row r="95" spans="1:2" x14ac:dyDescent="0.35">
      <c r="A95">
        <v>94</v>
      </c>
      <c r="B95">
        <v>5</v>
      </c>
    </row>
    <row r="96" spans="1:2" x14ac:dyDescent="0.35">
      <c r="A96">
        <v>95</v>
      </c>
      <c r="B96">
        <v>5</v>
      </c>
    </row>
    <row r="97" spans="1:2" x14ac:dyDescent="0.35">
      <c r="A97">
        <v>96</v>
      </c>
      <c r="B97">
        <v>5</v>
      </c>
    </row>
    <row r="98" spans="1:2" x14ac:dyDescent="0.35">
      <c r="A98">
        <v>97</v>
      </c>
      <c r="B98">
        <v>5</v>
      </c>
    </row>
    <row r="99" spans="1:2" x14ac:dyDescent="0.35">
      <c r="A99">
        <v>98</v>
      </c>
      <c r="B99">
        <v>5</v>
      </c>
    </row>
    <row r="100" spans="1:2" x14ac:dyDescent="0.35">
      <c r="A100">
        <v>99</v>
      </c>
      <c r="B100">
        <v>5</v>
      </c>
    </row>
    <row r="101" spans="1:2" x14ac:dyDescent="0.35">
      <c r="A101">
        <v>100</v>
      </c>
      <c r="B101">
        <v>5</v>
      </c>
    </row>
    <row r="102" spans="1:2" x14ac:dyDescent="0.35">
      <c r="A102">
        <v>101</v>
      </c>
      <c r="B102">
        <v>5</v>
      </c>
    </row>
    <row r="103" spans="1:2" x14ac:dyDescent="0.35">
      <c r="A103">
        <v>102</v>
      </c>
      <c r="B103">
        <v>5</v>
      </c>
    </row>
    <row r="104" spans="1:2" x14ac:dyDescent="0.35">
      <c r="A104">
        <v>103</v>
      </c>
      <c r="B104">
        <v>5</v>
      </c>
    </row>
    <row r="105" spans="1:2" x14ac:dyDescent="0.35">
      <c r="A105">
        <v>104</v>
      </c>
      <c r="B105">
        <v>5</v>
      </c>
    </row>
    <row r="106" spans="1:2" x14ac:dyDescent="0.35">
      <c r="A106">
        <v>105</v>
      </c>
      <c r="B106">
        <v>5</v>
      </c>
    </row>
    <row r="107" spans="1:2" x14ac:dyDescent="0.35">
      <c r="A107">
        <v>106</v>
      </c>
      <c r="B107">
        <v>5</v>
      </c>
    </row>
    <row r="108" spans="1:2" x14ac:dyDescent="0.35">
      <c r="A108">
        <v>107</v>
      </c>
      <c r="B108">
        <v>5</v>
      </c>
    </row>
    <row r="109" spans="1:2" x14ac:dyDescent="0.35">
      <c r="A109">
        <v>108</v>
      </c>
      <c r="B109">
        <v>5</v>
      </c>
    </row>
    <row r="110" spans="1:2" x14ac:dyDescent="0.35">
      <c r="A110">
        <v>109</v>
      </c>
      <c r="B110">
        <v>5</v>
      </c>
    </row>
    <row r="111" spans="1:2" x14ac:dyDescent="0.35">
      <c r="A111">
        <v>110</v>
      </c>
      <c r="B111">
        <v>5</v>
      </c>
    </row>
    <row r="112" spans="1:2" x14ac:dyDescent="0.35">
      <c r="A112">
        <v>111</v>
      </c>
      <c r="B112">
        <v>5</v>
      </c>
    </row>
    <row r="113" spans="1:2" x14ac:dyDescent="0.35">
      <c r="A113">
        <v>112</v>
      </c>
      <c r="B113">
        <v>5</v>
      </c>
    </row>
    <row r="114" spans="1:2" x14ac:dyDescent="0.35">
      <c r="A114">
        <v>113</v>
      </c>
      <c r="B114">
        <v>5</v>
      </c>
    </row>
    <row r="115" spans="1:2" x14ac:dyDescent="0.35">
      <c r="A115">
        <v>114</v>
      </c>
      <c r="B115">
        <v>5</v>
      </c>
    </row>
    <row r="116" spans="1:2" x14ac:dyDescent="0.35">
      <c r="A116">
        <v>115</v>
      </c>
      <c r="B116">
        <v>5</v>
      </c>
    </row>
    <row r="117" spans="1:2" x14ac:dyDescent="0.35">
      <c r="A117">
        <v>116</v>
      </c>
      <c r="B117">
        <v>5</v>
      </c>
    </row>
    <row r="118" spans="1:2" x14ac:dyDescent="0.35">
      <c r="A118">
        <v>117</v>
      </c>
      <c r="B118">
        <v>5</v>
      </c>
    </row>
    <row r="119" spans="1:2" x14ac:dyDescent="0.35">
      <c r="A119">
        <v>118</v>
      </c>
      <c r="B119">
        <v>5</v>
      </c>
    </row>
    <row r="120" spans="1:2" x14ac:dyDescent="0.35">
      <c r="A120">
        <v>119</v>
      </c>
      <c r="B120">
        <v>5</v>
      </c>
    </row>
    <row r="121" spans="1:2" x14ac:dyDescent="0.35">
      <c r="A121">
        <v>120</v>
      </c>
      <c r="B121">
        <v>5</v>
      </c>
    </row>
    <row r="122" spans="1:2" x14ac:dyDescent="0.35">
      <c r="A122">
        <v>121</v>
      </c>
      <c r="B122">
        <v>5</v>
      </c>
    </row>
    <row r="123" spans="1:2" x14ac:dyDescent="0.35">
      <c r="A123">
        <v>122</v>
      </c>
      <c r="B123">
        <v>5</v>
      </c>
    </row>
    <row r="124" spans="1:2" x14ac:dyDescent="0.35">
      <c r="A124">
        <v>123</v>
      </c>
      <c r="B124">
        <v>5</v>
      </c>
    </row>
    <row r="125" spans="1:2" x14ac:dyDescent="0.35">
      <c r="A125">
        <v>124</v>
      </c>
      <c r="B125">
        <v>5</v>
      </c>
    </row>
    <row r="126" spans="1:2" x14ac:dyDescent="0.35">
      <c r="A126">
        <v>125</v>
      </c>
      <c r="B126">
        <v>5</v>
      </c>
    </row>
    <row r="127" spans="1:2" x14ac:dyDescent="0.35">
      <c r="A127">
        <v>126</v>
      </c>
      <c r="B127">
        <v>5</v>
      </c>
    </row>
    <row r="128" spans="1:2" x14ac:dyDescent="0.35">
      <c r="A128">
        <v>127</v>
      </c>
      <c r="B128">
        <v>5</v>
      </c>
    </row>
    <row r="129" spans="1:2" x14ac:dyDescent="0.35">
      <c r="A129">
        <v>128</v>
      </c>
      <c r="B129">
        <v>5</v>
      </c>
    </row>
    <row r="130" spans="1:2" x14ac:dyDescent="0.35">
      <c r="A130">
        <v>129</v>
      </c>
      <c r="B130">
        <v>5</v>
      </c>
    </row>
    <row r="131" spans="1:2" x14ac:dyDescent="0.35">
      <c r="A131">
        <v>130</v>
      </c>
      <c r="B131">
        <v>5</v>
      </c>
    </row>
    <row r="132" spans="1:2" x14ac:dyDescent="0.35">
      <c r="A132">
        <v>131</v>
      </c>
      <c r="B132">
        <v>5</v>
      </c>
    </row>
    <row r="133" spans="1:2" x14ac:dyDescent="0.35">
      <c r="A133">
        <v>132</v>
      </c>
      <c r="B133">
        <v>5</v>
      </c>
    </row>
    <row r="134" spans="1:2" x14ac:dyDescent="0.35">
      <c r="A134">
        <v>133</v>
      </c>
      <c r="B134">
        <v>5</v>
      </c>
    </row>
    <row r="135" spans="1:2" x14ac:dyDescent="0.35">
      <c r="A135">
        <v>134</v>
      </c>
      <c r="B135">
        <v>5</v>
      </c>
    </row>
    <row r="136" spans="1:2" x14ac:dyDescent="0.35">
      <c r="A136">
        <v>135</v>
      </c>
      <c r="B136">
        <v>5</v>
      </c>
    </row>
    <row r="137" spans="1:2" x14ac:dyDescent="0.35">
      <c r="A137">
        <v>136</v>
      </c>
      <c r="B137">
        <v>5</v>
      </c>
    </row>
    <row r="138" spans="1:2" x14ac:dyDescent="0.35">
      <c r="A138">
        <v>137</v>
      </c>
      <c r="B138">
        <v>5</v>
      </c>
    </row>
    <row r="139" spans="1:2" x14ac:dyDescent="0.35">
      <c r="A139">
        <v>138</v>
      </c>
      <c r="B139">
        <v>5</v>
      </c>
    </row>
    <row r="140" spans="1:2" x14ac:dyDescent="0.35">
      <c r="A140">
        <v>139</v>
      </c>
      <c r="B140">
        <v>5</v>
      </c>
    </row>
    <row r="141" spans="1:2" x14ac:dyDescent="0.35">
      <c r="A141">
        <v>140</v>
      </c>
      <c r="B141">
        <v>5</v>
      </c>
    </row>
    <row r="142" spans="1:2" x14ac:dyDescent="0.35">
      <c r="A142">
        <v>141</v>
      </c>
      <c r="B142">
        <v>5</v>
      </c>
    </row>
    <row r="143" spans="1:2" x14ac:dyDescent="0.35">
      <c r="A143">
        <v>142</v>
      </c>
      <c r="B143">
        <v>5</v>
      </c>
    </row>
    <row r="144" spans="1:2" x14ac:dyDescent="0.35">
      <c r="A144">
        <v>143</v>
      </c>
      <c r="B144">
        <v>5</v>
      </c>
    </row>
    <row r="145" spans="1:2" x14ac:dyDescent="0.35">
      <c r="A145">
        <v>144</v>
      </c>
      <c r="B145">
        <v>5</v>
      </c>
    </row>
    <row r="146" spans="1:2" x14ac:dyDescent="0.35">
      <c r="A146">
        <v>145</v>
      </c>
      <c r="B146">
        <v>5</v>
      </c>
    </row>
    <row r="147" spans="1:2" x14ac:dyDescent="0.35">
      <c r="A147">
        <v>146</v>
      </c>
      <c r="B147">
        <v>5</v>
      </c>
    </row>
    <row r="148" spans="1:2" x14ac:dyDescent="0.35">
      <c r="A148">
        <v>147</v>
      </c>
      <c r="B148">
        <v>5</v>
      </c>
    </row>
    <row r="149" spans="1:2" x14ac:dyDescent="0.35">
      <c r="A149">
        <v>148</v>
      </c>
      <c r="B149">
        <v>5</v>
      </c>
    </row>
    <row r="150" spans="1:2" x14ac:dyDescent="0.35">
      <c r="A150">
        <v>149</v>
      </c>
      <c r="B150">
        <v>5</v>
      </c>
    </row>
    <row r="151" spans="1:2" x14ac:dyDescent="0.35">
      <c r="A151">
        <v>150</v>
      </c>
      <c r="B151">
        <v>5</v>
      </c>
    </row>
    <row r="152" spans="1:2" x14ac:dyDescent="0.35">
      <c r="A152">
        <v>151</v>
      </c>
      <c r="B152">
        <v>5</v>
      </c>
    </row>
    <row r="153" spans="1:2" x14ac:dyDescent="0.35">
      <c r="A153">
        <v>152</v>
      </c>
      <c r="B153">
        <v>5</v>
      </c>
    </row>
    <row r="154" spans="1:2" x14ac:dyDescent="0.35">
      <c r="A154">
        <v>153</v>
      </c>
      <c r="B154">
        <v>5</v>
      </c>
    </row>
    <row r="155" spans="1:2" x14ac:dyDescent="0.35">
      <c r="A155">
        <v>154</v>
      </c>
      <c r="B155">
        <v>5</v>
      </c>
    </row>
    <row r="156" spans="1:2" x14ac:dyDescent="0.35">
      <c r="A156">
        <v>155</v>
      </c>
      <c r="B156">
        <v>5</v>
      </c>
    </row>
    <row r="157" spans="1:2" x14ac:dyDescent="0.35">
      <c r="A157">
        <v>156</v>
      </c>
      <c r="B157">
        <v>5</v>
      </c>
    </row>
    <row r="158" spans="1:2" x14ac:dyDescent="0.35">
      <c r="A158">
        <v>157</v>
      </c>
      <c r="B158">
        <v>5</v>
      </c>
    </row>
    <row r="159" spans="1:2" x14ac:dyDescent="0.35">
      <c r="A159">
        <v>158</v>
      </c>
      <c r="B159">
        <v>5</v>
      </c>
    </row>
    <row r="160" spans="1:2" x14ac:dyDescent="0.35">
      <c r="A160">
        <v>159</v>
      </c>
      <c r="B160">
        <v>5</v>
      </c>
    </row>
    <row r="161" spans="1:2" x14ac:dyDescent="0.35">
      <c r="A161">
        <v>160</v>
      </c>
      <c r="B161">
        <v>5</v>
      </c>
    </row>
    <row r="162" spans="1:2" x14ac:dyDescent="0.35">
      <c r="A162">
        <v>161</v>
      </c>
      <c r="B162">
        <v>5</v>
      </c>
    </row>
    <row r="163" spans="1:2" x14ac:dyDescent="0.35">
      <c r="A163">
        <v>162</v>
      </c>
      <c r="B163">
        <v>5</v>
      </c>
    </row>
    <row r="164" spans="1:2" x14ac:dyDescent="0.35">
      <c r="A164">
        <v>163</v>
      </c>
      <c r="B164">
        <v>5</v>
      </c>
    </row>
    <row r="165" spans="1:2" x14ac:dyDescent="0.35">
      <c r="A165">
        <v>164</v>
      </c>
      <c r="B165">
        <v>5</v>
      </c>
    </row>
    <row r="166" spans="1:2" x14ac:dyDescent="0.35">
      <c r="A166">
        <v>165</v>
      </c>
      <c r="B166">
        <v>5</v>
      </c>
    </row>
    <row r="167" spans="1:2" x14ac:dyDescent="0.35">
      <c r="A167">
        <v>166</v>
      </c>
      <c r="B167">
        <v>5</v>
      </c>
    </row>
    <row r="168" spans="1:2" x14ac:dyDescent="0.35">
      <c r="A168">
        <v>167</v>
      </c>
      <c r="B168">
        <v>5</v>
      </c>
    </row>
    <row r="169" spans="1:2" x14ac:dyDescent="0.35">
      <c r="A169">
        <v>168</v>
      </c>
      <c r="B169">
        <v>5</v>
      </c>
    </row>
    <row r="170" spans="1:2" x14ac:dyDescent="0.35">
      <c r="A170">
        <v>169</v>
      </c>
      <c r="B170">
        <v>5</v>
      </c>
    </row>
    <row r="171" spans="1:2" x14ac:dyDescent="0.35">
      <c r="A171">
        <v>170</v>
      </c>
      <c r="B171">
        <v>5</v>
      </c>
    </row>
    <row r="172" spans="1:2" x14ac:dyDescent="0.35">
      <c r="A172">
        <v>171</v>
      </c>
      <c r="B172">
        <v>5</v>
      </c>
    </row>
    <row r="173" spans="1:2" x14ac:dyDescent="0.35">
      <c r="A173">
        <v>172</v>
      </c>
      <c r="B173">
        <v>5</v>
      </c>
    </row>
    <row r="174" spans="1:2" x14ac:dyDescent="0.35">
      <c r="A174">
        <v>173</v>
      </c>
      <c r="B174">
        <v>5</v>
      </c>
    </row>
    <row r="175" spans="1:2" x14ac:dyDescent="0.35">
      <c r="A175">
        <v>174</v>
      </c>
      <c r="B175">
        <v>5</v>
      </c>
    </row>
    <row r="176" spans="1:2" x14ac:dyDescent="0.35">
      <c r="A176">
        <v>175</v>
      </c>
      <c r="B176">
        <v>5</v>
      </c>
    </row>
    <row r="177" spans="1:2" x14ac:dyDescent="0.35">
      <c r="A177">
        <v>176</v>
      </c>
      <c r="B177">
        <v>5</v>
      </c>
    </row>
    <row r="178" spans="1:2" x14ac:dyDescent="0.35">
      <c r="A178">
        <v>177</v>
      </c>
      <c r="B178">
        <v>5</v>
      </c>
    </row>
    <row r="179" spans="1:2" x14ac:dyDescent="0.35">
      <c r="A179">
        <v>178</v>
      </c>
      <c r="B179">
        <v>5</v>
      </c>
    </row>
    <row r="180" spans="1:2" x14ac:dyDescent="0.35">
      <c r="A180">
        <v>179</v>
      </c>
      <c r="B180">
        <v>5</v>
      </c>
    </row>
    <row r="181" spans="1:2" x14ac:dyDescent="0.35">
      <c r="A181">
        <v>180</v>
      </c>
      <c r="B181">
        <v>5</v>
      </c>
    </row>
    <row r="182" spans="1:2" x14ac:dyDescent="0.35">
      <c r="A182">
        <v>181</v>
      </c>
      <c r="B182">
        <v>5</v>
      </c>
    </row>
    <row r="183" spans="1:2" x14ac:dyDescent="0.35">
      <c r="A183">
        <v>182</v>
      </c>
      <c r="B183">
        <v>5</v>
      </c>
    </row>
    <row r="184" spans="1:2" x14ac:dyDescent="0.35">
      <c r="A184">
        <v>183</v>
      </c>
      <c r="B184">
        <v>5</v>
      </c>
    </row>
    <row r="185" spans="1:2" x14ac:dyDescent="0.35">
      <c r="A185">
        <v>184</v>
      </c>
      <c r="B185">
        <v>5</v>
      </c>
    </row>
    <row r="186" spans="1:2" x14ac:dyDescent="0.35">
      <c r="A186">
        <v>185</v>
      </c>
      <c r="B186">
        <v>5</v>
      </c>
    </row>
    <row r="187" spans="1:2" x14ac:dyDescent="0.35">
      <c r="A187">
        <v>186</v>
      </c>
      <c r="B187">
        <v>5</v>
      </c>
    </row>
    <row r="188" spans="1:2" x14ac:dyDescent="0.35">
      <c r="A188">
        <v>187</v>
      </c>
      <c r="B188">
        <v>5</v>
      </c>
    </row>
    <row r="189" spans="1:2" x14ac:dyDescent="0.35">
      <c r="A189">
        <v>188</v>
      </c>
      <c r="B189">
        <v>5</v>
      </c>
    </row>
    <row r="190" spans="1:2" x14ac:dyDescent="0.35">
      <c r="A190">
        <v>189</v>
      </c>
      <c r="B190">
        <v>5</v>
      </c>
    </row>
    <row r="191" spans="1:2" x14ac:dyDescent="0.35">
      <c r="A191">
        <v>190</v>
      </c>
      <c r="B191">
        <v>5</v>
      </c>
    </row>
    <row r="192" spans="1:2" x14ac:dyDescent="0.35">
      <c r="A192">
        <v>191</v>
      </c>
      <c r="B192">
        <v>5</v>
      </c>
    </row>
    <row r="193" spans="1:2" x14ac:dyDescent="0.35">
      <c r="A193">
        <v>192</v>
      </c>
      <c r="B193">
        <v>5</v>
      </c>
    </row>
    <row r="194" spans="1:2" x14ac:dyDescent="0.35">
      <c r="A194">
        <v>193</v>
      </c>
      <c r="B194">
        <v>5</v>
      </c>
    </row>
    <row r="195" spans="1:2" x14ac:dyDescent="0.35">
      <c r="A195">
        <v>194</v>
      </c>
      <c r="B195">
        <v>5</v>
      </c>
    </row>
    <row r="196" spans="1:2" x14ac:dyDescent="0.35">
      <c r="A196">
        <v>195</v>
      </c>
      <c r="B196">
        <v>5</v>
      </c>
    </row>
    <row r="197" spans="1:2" x14ac:dyDescent="0.35">
      <c r="A197">
        <v>196</v>
      </c>
      <c r="B197">
        <v>5</v>
      </c>
    </row>
    <row r="198" spans="1:2" x14ac:dyDescent="0.35">
      <c r="A198">
        <v>197</v>
      </c>
      <c r="B198">
        <v>5</v>
      </c>
    </row>
    <row r="199" spans="1:2" x14ac:dyDescent="0.35">
      <c r="A199">
        <v>198</v>
      </c>
      <c r="B199">
        <v>5</v>
      </c>
    </row>
    <row r="200" spans="1:2" x14ac:dyDescent="0.35">
      <c r="A200">
        <v>199</v>
      </c>
      <c r="B200">
        <v>5</v>
      </c>
    </row>
    <row r="201" spans="1:2" x14ac:dyDescent="0.35">
      <c r="A201">
        <v>200</v>
      </c>
      <c r="B201">
        <v>5</v>
      </c>
    </row>
    <row r="202" spans="1:2" x14ac:dyDescent="0.35">
      <c r="A202">
        <v>201</v>
      </c>
      <c r="B202">
        <v>5</v>
      </c>
    </row>
    <row r="203" spans="1:2" x14ac:dyDescent="0.35">
      <c r="A203">
        <v>202</v>
      </c>
      <c r="B203">
        <v>5</v>
      </c>
    </row>
    <row r="204" spans="1:2" x14ac:dyDescent="0.35">
      <c r="A204">
        <v>203</v>
      </c>
      <c r="B204">
        <v>5</v>
      </c>
    </row>
    <row r="205" spans="1:2" x14ac:dyDescent="0.35">
      <c r="A205">
        <v>204</v>
      </c>
      <c r="B205">
        <v>5</v>
      </c>
    </row>
    <row r="206" spans="1:2" x14ac:dyDescent="0.35">
      <c r="A206">
        <v>205</v>
      </c>
      <c r="B206">
        <v>5</v>
      </c>
    </row>
    <row r="207" spans="1:2" x14ac:dyDescent="0.35">
      <c r="A207">
        <v>206</v>
      </c>
      <c r="B207">
        <v>5</v>
      </c>
    </row>
    <row r="208" spans="1:2" x14ac:dyDescent="0.35">
      <c r="A208">
        <v>207</v>
      </c>
      <c r="B208">
        <v>5</v>
      </c>
    </row>
    <row r="209" spans="1:2" x14ac:dyDescent="0.35">
      <c r="A209">
        <v>208</v>
      </c>
      <c r="B209">
        <v>5</v>
      </c>
    </row>
    <row r="210" spans="1:2" x14ac:dyDescent="0.35">
      <c r="A210">
        <v>209</v>
      </c>
      <c r="B210">
        <v>5</v>
      </c>
    </row>
    <row r="211" spans="1:2" x14ac:dyDescent="0.35">
      <c r="A211">
        <v>210</v>
      </c>
      <c r="B211">
        <v>5</v>
      </c>
    </row>
    <row r="212" spans="1:2" x14ac:dyDescent="0.35">
      <c r="A212">
        <v>211</v>
      </c>
      <c r="B212">
        <v>5</v>
      </c>
    </row>
    <row r="213" spans="1:2" x14ac:dyDescent="0.35">
      <c r="A213">
        <v>212</v>
      </c>
      <c r="B213">
        <v>5</v>
      </c>
    </row>
    <row r="214" spans="1:2" x14ac:dyDescent="0.35">
      <c r="A214">
        <v>213</v>
      </c>
      <c r="B214">
        <v>5</v>
      </c>
    </row>
    <row r="215" spans="1:2" x14ac:dyDescent="0.35">
      <c r="A215">
        <v>214</v>
      </c>
      <c r="B215">
        <v>5</v>
      </c>
    </row>
    <row r="216" spans="1:2" x14ac:dyDescent="0.35">
      <c r="A216">
        <v>215</v>
      </c>
      <c r="B216">
        <v>5</v>
      </c>
    </row>
    <row r="217" spans="1:2" x14ac:dyDescent="0.35">
      <c r="A217">
        <v>216</v>
      </c>
      <c r="B217">
        <v>5</v>
      </c>
    </row>
    <row r="218" spans="1:2" x14ac:dyDescent="0.35">
      <c r="A218">
        <v>217</v>
      </c>
      <c r="B218">
        <v>5</v>
      </c>
    </row>
    <row r="219" spans="1:2" x14ac:dyDescent="0.35">
      <c r="A219">
        <v>218</v>
      </c>
      <c r="B219">
        <v>5</v>
      </c>
    </row>
    <row r="220" spans="1:2" x14ac:dyDescent="0.35">
      <c r="A220">
        <v>219</v>
      </c>
      <c r="B220">
        <v>5</v>
      </c>
    </row>
    <row r="221" spans="1:2" x14ac:dyDescent="0.35">
      <c r="A221">
        <v>220</v>
      </c>
      <c r="B221">
        <v>5</v>
      </c>
    </row>
    <row r="222" spans="1:2" x14ac:dyDescent="0.35">
      <c r="A222">
        <v>221</v>
      </c>
      <c r="B222">
        <v>5</v>
      </c>
    </row>
    <row r="223" spans="1:2" x14ac:dyDescent="0.35">
      <c r="A223">
        <v>222</v>
      </c>
      <c r="B223">
        <v>5</v>
      </c>
    </row>
    <row r="224" spans="1:2" x14ac:dyDescent="0.35">
      <c r="A224">
        <v>223</v>
      </c>
      <c r="B224">
        <v>5</v>
      </c>
    </row>
    <row r="225" spans="1:2" x14ac:dyDescent="0.35">
      <c r="A225">
        <v>224</v>
      </c>
      <c r="B225">
        <v>5</v>
      </c>
    </row>
    <row r="226" spans="1:2" x14ac:dyDescent="0.35">
      <c r="A226">
        <v>225</v>
      </c>
      <c r="B226">
        <v>5</v>
      </c>
    </row>
    <row r="227" spans="1:2" x14ac:dyDescent="0.35">
      <c r="A227">
        <v>226</v>
      </c>
      <c r="B227">
        <v>5</v>
      </c>
    </row>
    <row r="228" spans="1:2" x14ac:dyDescent="0.35">
      <c r="A228">
        <v>227</v>
      </c>
      <c r="B228">
        <v>5</v>
      </c>
    </row>
    <row r="229" spans="1:2" x14ac:dyDescent="0.35">
      <c r="A229">
        <v>228</v>
      </c>
      <c r="B229">
        <v>5</v>
      </c>
    </row>
    <row r="230" spans="1:2" x14ac:dyDescent="0.35">
      <c r="A230">
        <v>229</v>
      </c>
      <c r="B230">
        <v>5</v>
      </c>
    </row>
    <row r="231" spans="1:2" x14ac:dyDescent="0.35">
      <c r="A231">
        <v>230</v>
      </c>
      <c r="B231">
        <v>5</v>
      </c>
    </row>
    <row r="232" spans="1:2" x14ac:dyDescent="0.35">
      <c r="A232">
        <v>231</v>
      </c>
      <c r="B232">
        <v>5</v>
      </c>
    </row>
    <row r="233" spans="1:2" x14ac:dyDescent="0.35">
      <c r="A233">
        <v>232</v>
      </c>
      <c r="B233">
        <v>5</v>
      </c>
    </row>
    <row r="234" spans="1:2" x14ac:dyDescent="0.35">
      <c r="A234">
        <v>233</v>
      </c>
      <c r="B234">
        <v>5</v>
      </c>
    </row>
    <row r="235" spans="1:2" x14ac:dyDescent="0.35">
      <c r="A235">
        <v>234</v>
      </c>
      <c r="B235">
        <v>5</v>
      </c>
    </row>
    <row r="236" spans="1:2" x14ac:dyDescent="0.35">
      <c r="A236">
        <v>235</v>
      </c>
      <c r="B236">
        <v>5</v>
      </c>
    </row>
    <row r="237" spans="1:2" x14ac:dyDescent="0.35">
      <c r="A237">
        <v>236</v>
      </c>
      <c r="B237">
        <v>5</v>
      </c>
    </row>
    <row r="238" spans="1:2" x14ac:dyDescent="0.35">
      <c r="A238">
        <v>237</v>
      </c>
      <c r="B238">
        <v>5</v>
      </c>
    </row>
    <row r="239" spans="1:2" x14ac:dyDescent="0.35">
      <c r="A239">
        <v>238</v>
      </c>
      <c r="B239">
        <v>5</v>
      </c>
    </row>
    <row r="240" spans="1:2" x14ac:dyDescent="0.35">
      <c r="A240">
        <v>239</v>
      </c>
      <c r="B240">
        <v>5</v>
      </c>
    </row>
    <row r="241" spans="1:2" x14ac:dyDescent="0.35">
      <c r="A241">
        <v>240</v>
      </c>
      <c r="B241">
        <v>5</v>
      </c>
    </row>
    <row r="242" spans="1:2" x14ac:dyDescent="0.35">
      <c r="A242">
        <v>241</v>
      </c>
      <c r="B242">
        <v>5</v>
      </c>
    </row>
    <row r="243" spans="1:2" x14ac:dyDescent="0.35">
      <c r="A243">
        <v>242</v>
      </c>
      <c r="B243">
        <v>5</v>
      </c>
    </row>
    <row r="244" spans="1:2" x14ac:dyDescent="0.35">
      <c r="A244">
        <v>243</v>
      </c>
      <c r="B244">
        <v>5</v>
      </c>
    </row>
    <row r="245" spans="1:2" x14ac:dyDescent="0.35">
      <c r="A245">
        <v>244</v>
      </c>
      <c r="B245">
        <v>5</v>
      </c>
    </row>
    <row r="246" spans="1:2" x14ac:dyDescent="0.35">
      <c r="A246">
        <v>245</v>
      </c>
      <c r="B246">
        <v>5</v>
      </c>
    </row>
    <row r="247" spans="1:2" x14ac:dyDescent="0.35">
      <c r="A247">
        <v>246</v>
      </c>
      <c r="B247">
        <v>5</v>
      </c>
    </row>
    <row r="248" spans="1:2" x14ac:dyDescent="0.35">
      <c r="A248">
        <v>247</v>
      </c>
      <c r="B248">
        <v>5</v>
      </c>
    </row>
    <row r="249" spans="1:2" x14ac:dyDescent="0.35">
      <c r="A249">
        <v>248</v>
      </c>
      <c r="B249">
        <v>5</v>
      </c>
    </row>
    <row r="250" spans="1:2" x14ac:dyDescent="0.35">
      <c r="A250">
        <v>249</v>
      </c>
      <c r="B250">
        <v>5</v>
      </c>
    </row>
    <row r="251" spans="1:2" x14ac:dyDescent="0.35">
      <c r="A251">
        <v>250</v>
      </c>
      <c r="B251">
        <v>5</v>
      </c>
    </row>
    <row r="252" spans="1:2" x14ac:dyDescent="0.35">
      <c r="A252" t="s">
        <v>2</v>
      </c>
      <c r="B252" t="s">
        <v>2</v>
      </c>
    </row>
    <row r="253" spans="1:2" x14ac:dyDescent="0.35">
      <c r="A253" t="s">
        <v>3</v>
      </c>
      <c r="B253">
        <v>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U29"/>
  <sheetViews>
    <sheetView workbookViewId="0">
      <selection activeCell="I26" sqref="I26"/>
    </sheetView>
  </sheetViews>
  <sheetFormatPr baseColWidth="10" defaultRowHeight="14.5" x14ac:dyDescent="0.35"/>
  <cols>
    <col min="1" max="1" width="4.453125" customWidth="1"/>
    <col min="2" max="3" width="15.6328125" customWidth="1"/>
    <col min="4" max="4" width="20.6328125" customWidth="1"/>
    <col min="5" max="18" width="7.6328125" customWidth="1"/>
    <col min="19" max="20" width="10.6328125" customWidth="1"/>
  </cols>
  <sheetData>
    <row r="1" spans="1:21" ht="36" x14ac:dyDescent="0.8">
      <c r="B1" s="1" t="s">
        <v>301</v>
      </c>
    </row>
    <row r="3" spans="1:21" ht="21" x14ac:dyDescent="0.5">
      <c r="B3" s="2"/>
    </row>
    <row r="4" spans="1:21" x14ac:dyDescent="0.35">
      <c r="E4" s="30" t="s">
        <v>4</v>
      </c>
      <c r="F4" s="30"/>
      <c r="G4" s="30" t="s">
        <v>5</v>
      </c>
      <c r="H4" s="30"/>
      <c r="I4" s="30" t="s">
        <v>60</v>
      </c>
      <c r="J4" s="30"/>
      <c r="K4" s="30"/>
      <c r="L4" s="30"/>
      <c r="M4" s="30"/>
      <c r="N4" s="30"/>
      <c r="O4" s="30"/>
      <c r="P4" s="30"/>
      <c r="Q4" s="30"/>
      <c r="R4" s="30"/>
    </row>
    <row r="5" spans="1:21" x14ac:dyDescent="0.35">
      <c r="B5" t="s">
        <v>6</v>
      </c>
      <c r="C5" t="s">
        <v>7</v>
      </c>
      <c r="D5" t="s">
        <v>8</v>
      </c>
      <c r="E5" t="s">
        <v>13</v>
      </c>
      <c r="F5" t="s">
        <v>14</v>
      </c>
      <c r="G5" t="s">
        <v>17</v>
      </c>
      <c r="H5" t="s">
        <v>18</v>
      </c>
      <c r="I5" t="s">
        <v>11</v>
      </c>
      <c r="J5" t="s">
        <v>12</v>
      </c>
      <c r="K5" t="s">
        <v>19</v>
      </c>
      <c r="L5" t="s">
        <v>20</v>
      </c>
      <c r="M5" t="s">
        <v>9</v>
      </c>
      <c r="N5" t="s">
        <v>10</v>
      </c>
      <c r="O5" t="s">
        <v>21</v>
      </c>
      <c r="P5" t="s">
        <v>22</v>
      </c>
      <c r="Q5" t="s">
        <v>23</v>
      </c>
      <c r="R5" t="s">
        <v>24</v>
      </c>
      <c r="S5" t="s">
        <v>58</v>
      </c>
      <c r="T5" t="s">
        <v>15</v>
      </c>
      <c r="U5" t="s">
        <v>16</v>
      </c>
    </row>
    <row r="6" spans="1:21" x14ac:dyDescent="0.35">
      <c r="A6">
        <v>1</v>
      </c>
      <c r="B6" t="s">
        <v>331</v>
      </c>
      <c r="C6" t="s">
        <v>153</v>
      </c>
      <c r="D6" t="s">
        <v>92</v>
      </c>
      <c r="E6" s="3">
        <v>2</v>
      </c>
      <c r="F6" s="8">
        <f>VLOOKUP(Tableau2[[#This Row],[PLACE QUIMPER]],PointsClassement[],2,FALSE)</f>
        <v>95</v>
      </c>
      <c r="G6" s="5">
        <v>3</v>
      </c>
      <c r="H6" s="8">
        <f>VLOOKUP(Tableau2[[#This Row],[PLACE RIEC]],PointsClassement[],2,FALSE)</f>
        <v>90</v>
      </c>
      <c r="I6" s="5">
        <v>1</v>
      </c>
      <c r="J6" s="8">
        <f>VLOOKUP(Tableau2[[#This Row],[PLACE QUIMPERLE]],PointsClassement[],2,FALSE)</f>
        <v>100</v>
      </c>
      <c r="K6" s="5" t="s">
        <v>2</v>
      </c>
      <c r="L6" s="8" t="str">
        <f>VLOOKUP(Tableau2[[#This Row],[PLACE ERGUE]],PointsClassement[],2,FALSE)</f>
        <v xml:space="preserve"> </v>
      </c>
      <c r="M6" s="5" t="s">
        <v>2</v>
      </c>
      <c r="N6" s="8" t="str">
        <f>VLOOKUP(Tableau2[[#This Row],[PLACE TREGUNC]],PointsClassement[],2,FALSE)</f>
        <v xml:space="preserve"> </v>
      </c>
      <c r="O6" s="5" t="s">
        <v>2</v>
      </c>
      <c r="P6" s="8" t="str">
        <f>VLOOKUP(Tableau2[[#This Row],[PLACE SCAER]],PointsClassement[],2,FALSE)</f>
        <v xml:space="preserve"> </v>
      </c>
      <c r="Q6" s="5" t="s">
        <v>2</v>
      </c>
      <c r="R6" s="8" t="str">
        <f>VLOOKUP(Tableau2[[#This Row],[PLACE GOUEZEC]],PointsClassement[],2,FALSE)</f>
        <v xml:space="preserve"> </v>
      </c>
      <c r="S6" s="8"/>
      <c r="T6" s="6" t="s">
        <v>2</v>
      </c>
      <c r="U6" s="7">
        <f>SUM(F6,H6,J6,L6,N6,P6,R6,T6,Tableau2[[#This Row],[JOKER]])</f>
        <v>285</v>
      </c>
    </row>
    <row r="7" spans="1:21" x14ac:dyDescent="0.35">
      <c r="A7">
        <v>2</v>
      </c>
      <c r="B7" t="s">
        <v>154</v>
      </c>
      <c r="C7" t="s">
        <v>257</v>
      </c>
      <c r="D7" t="s">
        <v>92</v>
      </c>
      <c r="E7" s="3">
        <v>3</v>
      </c>
      <c r="F7" s="8">
        <f>VLOOKUP(Tableau2[[#This Row],[PLACE QUIMPER]],PointsClassement[],2,FALSE)</f>
        <v>90</v>
      </c>
      <c r="G7" s="5">
        <v>5</v>
      </c>
      <c r="H7" s="8">
        <f>VLOOKUP(Tableau2[[#This Row],[PLACE RIEC]],PointsClassement[],2,FALSE)</f>
        <v>80</v>
      </c>
      <c r="I7" s="5">
        <v>4</v>
      </c>
      <c r="J7" s="8">
        <f>VLOOKUP(Tableau2[[#This Row],[PLACE QUIMPERLE]],PointsClassement[],2,FALSE)</f>
        <v>85</v>
      </c>
      <c r="K7" s="5" t="s">
        <v>2</v>
      </c>
      <c r="L7" s="8" t="str">
        <f>VLOOKUP(Tableau2[[#This Row],[PLACE ERGUE]],PointsClassement[],2,FALSE)</f>
        <v xml:space="preserve"> </v>
      </c>
      <c r="M7" s="5" t="s">
        <v>2</v>
      </c>
      <c r="N7" s="8" t="str">
        <f>VLOOKUP(Tableau2[[#This Row],[PLACE TREGUNC]],PointsClassement[],2,FALSE)</f>
        <v xml:space="preserve"> </v>
      </c>
      <c r="O7" s="5" t="s">
        <v>2</v>
      </c>
      <c r="P7" s="8" t="str">
        <f>VLOOKUP(Tableau2[[#This Row],[PLACE SCAER]],PointsClassement[],2,FALSE)</f>
        <v xml:space="preserve"> </v>
      </c>
      <c r="Q7" s="5" t="s">
        <v>2</v>
      </c>
      <c r="R7" s="8" t="str">
        <f>VLOOKUP(Tableau2[[#This Row],[PLACE GOUEZEC]],PointsClassement[],2,FALSE)</f>
        <v xml:space="preserve"> </v>
      </c>
      <c r="S7" s="8"/>
      <c r="T7" s="6" t="s">
        <v>2</v>
      </c>
      <c r="U7" s="7">
        <f>SUM(F7,H7,J7,L7,N7,P7,R7,T7,Tableau2[[#This Row],[JOKER]])</f>
        <v>255</v>
      </c>
    </row>
    <row r="8" spans="1:21" x14ac:dyDescent="0.35">
      <c r="A8">
        <v>3</v>
      </c>
      <c r="B8" t="s">
        <v>330</v>
      </c>
      <c r="C8" t="s">
        <v>153</v>
      </c>
      <c r="D8" t="s">
        <v>133</v>
      </c>
      <c r="E8" s="3">
        <v>1</v>
      </c>
      <c r="F8" s="8">
        <f>VLOOKUP(Tableau2[[#This Row],[PLACE QUIMPER]],PointsClassement[],2,FALSE)</f>
        <v>100</v>
      </c>
      <c r="G8" s="5">
        <v>1</v>
      </c>
      <c r="H8" s="8">
        <f>VLOOKUP(Tableau2[[#This Row],[PLACE RIEC]],PointsClassement[],2,FALSE)</f>
        <v>100</v>
      </c>
      <c r="I8" s="5" t="s">
        <v>2</v>
      </c>
      <c r="J8" s="8" t="str">
        <f>VLOOKUP(Tableau2[[#This Row],[PLACE QUIMPERLE]],PointsClassement[],2,FALSE)</f>
        <v xml:space="preserve"> </v>
      </c>
      <c r="K8" s="5" t="s">
        <v>2</v>
      </c>
      <c r="L8" s="8" t="str">
        <f>VLOOKUP(Tableau2[[#This Row],[PLACE ERGUE]],PointsClassement[],2,FALSE)</f>
        <v xml:space="preserve"> </v>
      </c>
      <c r="M8" s="5" t="s">
        <v>2</v>
      </c>
      <c r="N8" s="8" t="str">
        <f>VLOOKUP(Tableau2[[#This Row],[PLACE TREGUNC]],PointsClassement[],2,FALSE)</f>
        <v xml:space="preserve"> </v>
      </c>
      <c r="O8" s="5" t="s">
        <v>2</v>
      </c>
      <c r="P8" s="8" t="str">
        <f>VLOOKUP(Tableau2[[#This Row],[PLACE SCAER]],PointsClassement[],2,FALSE)</f>
        <v xml:space="preserve"> </v>
      </c>
      <c r="Q8" s="5" t="s">
        <v>2</v>
      </c>
      <c r="R8" s="8" t="str">
        <f>VLOOKUP(Tableau2[[#This Row],[PLACE GOUEZEC]],PointsClassement[],2,FALSE)</f>
        <v xml:space="preserve"> </v>
      </c>
      <c r="S8" s="8">
        <v>0</v>
      </c>
      <c r="T8" s="6">
        <v>0</v>
      </c>
      <c r="U8" s="7">
        <f>SUM(F8,H8,J8,L8,N8,P8,R8,T8,Tableau2[[#This Row],[JOKER]])</f>
        <v>200</v>
      </c>
    </row>
    <row r="9" spans="1:21" x14ac:dyDescent="0.35">
      <c r="A9">
        <v>4</v>
      </c>
      <c r="B9" t="s">
        <v>307</v>
      </c>
      <c r="C9" t="s">
        <v>179</v>
      </c>
      <c r="D9" t="s">
        <v>92</v>
      </c>
      <c r="E9" s="3" t="s">
        <v>2</v>
      </c>
      <c r="F9" s="8" t="str">
        <f>VLOOKUP(Tableau2[[#This Row],[PLACE QUIMPER]],PointsClassement[],2,FALSE)</f>
        <v xml:space="preserve"> </v>
      </c>
      <c r="G9" s="5">
        <v>2</v>
      </c>
      <c r="H9" s="8">
        <f>VLOOKUP(Tableau2[[#This Row],[PLACE RIEC]],PointsClassement[],2,FALSE)</f>
        <v>95</v>
      </c>
      <c r="I9" s="5">
        <v>3</v>
      </c>
      <c r="J9" s="8">
        <f>VLOOKUP(Tableau2[[#This Row],[PLACE QUIMPERLE]],PointsClassement[],2,FALSE)</f>
        <v>90</v>
      </c>
      <c r="K9" s="5" t="s">
        <v>2</v>
      </c>
      <c r="L9" s="8" t="str">
        <f>VLOOKUP(Tableau2[[#This Row],[PLACE ERGUE]],PointsClassement[],2,FALSE)</f>
        <v xml:space="preserve"> </v>
      </c>
      <c r="M9" s="5" t="s">
        <v>2</v>
      </c>
      <c r="N9" s="8" t="str">
        <f>VLOOKUP(Tableau2[[#This Row],[PLACE TREGUNC]],PointsClassement[],2,FALSE)</f>
        <v xml:space="preserve"> </v>
      </c>
      <c r="O9" s="5" t="s">
        <v>2</v>
      </c>
      <c r="P9" s="8" t="str">
        <f>VLOOKUP(Tableau2[[#This Row],[PLACE SCAER]],PointsClassement[],2,FALSE)</f>
        <v xml:space="preserve"> </v>
      </c>
      <c r="Q9" s="5" t="s">
        <v>2</v>
      </c>
      <c r="R9" s="8" t="str">
        <f>VLOOKUP(Tableau2[[#This Row],[PLACE GOUEZEC]],PointsClassement[],2,FALSE)</f>
        <v xml:space="preserve"> </v>
      </c>
      <c r="S9" s="8">
        <v>0</v>
      </c>
      <c r="T9" s="6">
        <v>0</v>
      </c>
      <c r="U9" s="7">
        <f>SUM(F9,H9,J9,L9,N9,P9,R9,T9,Tableau2[[#This Row],[JOKER]])</f>
        <v>185</v>
      </c>
    </row>
    <row r="10" spans="1:21" x14ac:dyDescent="0.35">
      <c r="A10">
        <v>5</v>
      </c>
      <c r="B10" t="s">
        <v>180</v>
      </c>
      <c r="C10" t="s">
        <v>288</v>
      </c>
      <c r="D10" t="s">
        <v>66</v>
      </c>
      <c r="E10" s="3" t="s">
        <v>2</v>
      </c>
      <c r="F10" s="8" t="str">
        <f>VLOOKUP(Tableau2[[#This Row],[PLACE QUIMPER]],PointsClassement[],2,FALSE)</f>
        <v xml:space="preserve"> </v>
      </c>
      <c r="G10" s="5">
        <v>4</v>
      </c>
      <c r="H10" s="8">
        <f>VLOOKUP(Tableau2[[#This Row],[PLACE RIEC]],PointsClassement[],2,FALSE)</f>
        <v>85</v>
      </c>
      <c r="I10" s="5">
        <v>2</v>
      </c>
      <c r="J10" s="8">
        <f>VLOOKUP(Tableau2[[#This Row],[PLACE QUIMPERLE]],PointsClassement[],2,FALSE)</f>
        <v>95</v>
      </c>
      <c r="K10" s="5" t="s">
        <v>2</v>
      </c>
      <c r="L10" s="8" t="str">
        <f>VLOOKUP(Tableau2[[#This Row],[PLACE ERGUE]],PointsClassement[],2,FALSE)</f>
        <v xml:space="preserve"> </v>
      </c>
      <c r="M10" s="5" t="s">
        <v>2</v>
      </c>
      <c r="N10" s="8" t="str">
        <f>VLOOKUP(Tableau2[[#This Row],[PLACE TREGUNC]],PointsClassement[],2,FALSE)</f>
        <v xml:space="preserve"> </v>
      </c>
      <c r="O10" s="5" t="s">
        <v>2</v>
      </c>
      <c r="P10" s="8" t="str">
        <f>VLOOKUP(Tableau2[[#This Row],[PLACE SCAER]],PointsClassement[],2,FALSE)</f>
        <v xml:space="preserve"> </v>
      </c>
      <c r="Q10" s="5" t="s">
        <v>2</v>
      </c>
      <c r="R10" s="8" t="str">
        <f>VLOOKUP(Tableau2[[#This Row],[PLACE GOUEZEC]],PointsClassement[],2,FALSE)</f>
        <v xml:space="preserve"> </v>
      </c>
      <c r="S10" s="8">
        <v>0</v>
      </c>
      <c r="T10" s="6">
        <v>0</v>
      </c>
      <c r="U10" s="7">
        <f>SUM(F10,H10,J10,L10,N10,P10,R10,T10,Tableau2[[#This Row],[JOKER]])</f>
        <v>180</v>
      </c>
    </row>
    <row r="11" spans="1:21" x14ac:dyDescent="0.35">
      <c r="A11">
        <v>6</v>
      </c>
      <c r="B11" t="s">
        <v>150</v>
      </c>
      <c r="C11" t="s">
        <v>65</v>
      </c>
      <c r="D11" t="s">
        <v>66</v>
      </c>
      <c r="E11" s="3" t="s">
        <v>2</v>
      </c>
      <c r="F11" s="8" t="str">
        <f>VLOOKUP(Tableau2[[#This Row],[PLACE QUIMPER]],PointsClassement[],2,FALSE)</f>
        <v xml:space="preserve"> </v>
      </c>
      <c r="G11" s="5" t="s">
        <v>2</v>
      </c>
      <c r="H11" s="8" t="str">
        <f>VLOOKUP(Tableau2[[#This Row],[PLACE RIEC]],PointsClassement[],2,FALSE)</f>
        <v xml:space="preserve"> </v>
      </c>
      <c r="I11" s="5">
        <v>5</v>
      </c>
      <c r="J11" s="8">
        <f>VLOOKUP(Tableau2[[#This Row],[PLACE QUIMPERLE]],PointsClassement[],2,FALSE)</f>
        <v>80</v>
      </c>
      <c r="K11" s="5" t="s">
        <v>2</v>
      </c>
      <c r="L11" s="8" t="str">
        <f>VLOOKUP(Tableau2[[#This Row],[PLACE ERGUE]],PointsClassement[],2,FALSE)</f>
        <v xml:space="preserve"> </v>
      </c>
      <c r="M11" s="5" t="s">
        <v>2</v>
      </c>
      <c r="N11" s="8" t="str">
        <f>VLOOKUP(Tableau2[[#This Row],[PLACE TREGUNC]],PointsClassement[],2,FALSE)</f>
        <v xml:space="preserve"> </v>
      </c>
      <c r="O11" s="5" t="s">
        <v>2</v>
      </c>
      <c r="P11" s="8" t="str">
        <f>VLOOKUP(Tableau2[[#This Row],[PLACE SCAER]],PointsClassement[],2,FALSE)</f>
        <v xml:space="preserve"> </v>
      </c>
      <c r="Q11" s="5" t="s">
        <v>2</v>
      </c>
      <c r="R11" s="8" t="str">
        <f>VLOOKUP(Tableau2[[#This Row],[PLACE GOUEZEC]],PointsClassement[],2,FALSE)</f>
        <v xml:space="preserve"> </v>
      </c>
      <c r="S11" s="8">
        <v>0</v>
      </c>
      <c r="T11" s="6">
        <v>0</v>
      </c>
      <c r="U11" s="7">
        <f>SUM(F11,H11,J11,L11,N11,P11,R11,T11,Tableau2[[#This Row],[JOKER]])</f>
        <v>80</v>
      </c>
    </row>
    <row r="12" spans="1:21" x14ac:dyDescent="0.35">
      <c r="A12">
        <v>7</v>
      </c>
      <c r="E12" s="3" t="s">
        <v>2</v>
      </c>
      <c r="F12" s="8" t="str">
        <f>VLOOKUP(Tableau2[[#This Row],[PLACE QUIMPER]],PointsClassement[],2,FALSE)</f>
        <v xml:space="preserve"> </v>
      </c>
      <c r="G12" s="5" t="s">
        <v>2</v>
      </c>
      <c r="H12" s="8" t="str">
        <f>VLOOKUP(Tableau2[[#This Row],[PLACE RIEC]],PointsClassement[],2,FALSE)</f>
        <v xml:space="preserve"> </v>
      </c>
      <c r="I12" s="5" t="s">
        <v>2</v>
      </c>
      <c r="J12" s="8" t="str">
        <f>VLOOKUP(Tableau2[[#This Row],[PLACE QUIMPERLE]],PointsClassement[],2,FALSE)</f>
        <v xml:space="preserve"> </v>
      </c>
      <c r="K12" s="5" t="s">
        <v>2</v>
      </c>
      <c r="L12" s="8" t="str">
        <f>VLOOKUP(Tableau2[[#This Row],[PLACE ERGUE]],PointsClassement[],2,FALSE)</f>
        <v xml:space="preserve"> </v>
      </c>
      <c r="M12" s="5" t="s">
        <v>2</v>
      </c>
      <c r="N12" s="8" t="str">
        <f>VLOOKUP(Tableau2[[#This Row],[PLACE TREGUNC]],PointsClassement[],2,FALSE)</f>
        <v xml:space="preserve"> </v>
      </c>
      <c r="O12" s="5" t="s">
        <v>2</v>
      </c>
      <c r="P12" s="8" t="str">
        <f>VLOOKUP(Tableau2[[#This Row],[PLACE SCAER]],PointsClassement[],2,FALSE)</f>
        <v xml:space="preserve"> </v>
      </c>
      <c r="Q12" s="5" t="s">
        <v>2</v>
      </c>
      <c r="R12" s="8" t="str">
        <f>VLOOKUP(Tableau2[[#This Row],[PLACE GOUEZEC]],PointsClassement[],2,FALSE)</f>
        <v xml:space="preserve"> </v>
      </c>
      <c r="S12" s="8"/>
      <c r="T12" s="6" t="s">
        <v>2</v>
      </c>
      <c r="U12" s="7">
        <f>SUM(F12,H12,J12,L12,N12,P12,R12,T12,Tableau2[[#This Row],[JOKER]])</f>
        <v>0</v>
      </c>
    </row>
    <row r="13" spans="1:21" x14ac:dyDescent="0.35">
      <c r="A13">
        <v>8</v>
      </c>
      <c r="E13" s="3" t="s">
        <v>2</v>
      </c>
      <c r="F13" s="8" t="str">
        <f>VLOOKUP(Tableau2[[#This Row],[PLACE QUIMPER]],PointsClassement[],2,FALSE)</f>
        <v xml:space="preserve"> </v>
      </c>
      <c r="G13" s="5" t="s">
        <v>2</v>
      </c>
      <c r="H13" s="8" t="str">
        <f>VLOOKUP(Tableau2[[#This Row],[PLACE RIEC]],PointsClassement[],2,FALSE)</f>
        <v xml:space="preserve"> </v>
      </c>
      <c r="I13" s="5" t="s">
        <v>2</v>
      </c>
      <c r="J13" s="8" t="str">
        <f>VLOOKUP(Tableau2[[#This Row],[PLACE QUIMPERLE]],PointsClassement[],2,FALSE)</f>
        <v xml:space="preserve"> </v>
      </c>
      <c r="K13" s="5" t="s">
        <v>2</v>
      </c>
      <c r="L13" s="8" t="str">
        <f>VLOOKUP(Tableau2[[#This Row],[PLACE ERGUE]],PointsClassement[],2,FALSE)</f>
        <v xml:space="preserve"> </v>
      </c>
      <c r="M13" s="5" t="s">
        <v>2</v>
      </c>
      <c r="N13" s="8" t="str">
        <f>VLOOKUP(Tableau2[[#This Row],[PLACE TREGUNC]],PointsClassement[],2,FALSE)</f>
        <v xml:space="preserve"> </v>
      </c>
      <c r="O13" s="5" t="s">
        <v>2</v>
      </c>
      <c r="P13" s="8" t="str">
        <f>VLOOKUP(Tableau2[[#This Row],[PLACE SCAER]],PointsClassement[],2,FALSE)</f>
        <v xml:space="preserve"> </v>
      </c>
      <c r="Q13" s="5" t="s">
        <v>2</v>
      </c>
      <c r="R13" s="8" t="str">
        <f>VLOOKUP(Tableau2[[#This Row],[PLACE GOUEZEC]],PointsClassement[],2,FALSE)</f>
        <v xml:space="preserve"> </v>
      </c>
      <c r="S13" s="8"/>
      <c r="T13" s="6" t="s">
        <v>2</v>
      </c>
      <c r="U13" s="7">
        <f>SUM(F13,H13,J13,L13,N13,P13,R13,T13,Tableau2[[#This Row],[JOKER]])</f>
        <v>0</v>
      </c>
    </row>
    <row r="14" spans="1:21" x14ac:dyDescent="0.35">
      <c r="A14">
        <v>9</v>
      </c>
      <c r="E14" s="3" t="s">
        <v>2</v>
      </c>
      <c r="F14" s="8" t="str">
        <f>VLOOKUP(Tableau2[[#This Row],[PLACE QUIMPER]],PointsClassement[],2,FALSE)</f>
        <v xml:space="preserve"> </v>
      </c>
      <c r="G14" s="5" t="s">
        <v>2</v>
      </c>
      <c r="H14" s="8" t="str">
        <f>VLOOKUP(Tableau2[[#This Row],[PLACE RIEC]],PointsClassement[],2,FALSE)</f>
        <v xml:space="preserve"> </v>
      </c>
      <c r="I14" s="5" t="s">
        <v>2</v>
      </c>
      <c r="J14" s="8" t="str">
        <f>VLOOKUP(Tableau2[[#This Row],[PLACE QUIMPERLE]],PointsClassement[],2,FALSE)</f>
        <v xml:space="preserve"> </v>
      </c>
      <c r="K14" s="5" t="s">
        <v>2</v>
      </c>
      <c r="L14" s="8" t="str">
        <f>VLOOKUP(Tableau2[[#This Row],[PLACE ERGUE]],PointsClassement[],2,FALSE)</f>
        <v xml:space="preserve"> </v>
      </c>
      <c r="M14" s="5" t="s">
        <v>2</v>
      </c>
      <c r="N14" s="8" t="str">
        <f>VLOOKUP(Tableau2[[#This Row],[PLACE TREGUNC]],PointsClassement[],2,FALSE)</f>
        <v xml:space="preserve"> </v>
      </c>
      <c r="O14" s="5" t="s">
        <v>2</v>
      </c>
      <c r="P14" s="8" t="str">
        <f>VLOOKUP(Tableau2[[#This Row],[PLACE SCAER]],PointsClassement[],2,FALSE)</f>
        <v xml:space="preserve"> </v>
      </c>
      <c r="Q14" s="5" t="s">
        <v>2</v>
      </c>
      <c r="R14" s="8" t="str">
        <f>VLOOKUP(Tableau2[[#This Row],[PLACE GOUEZEC]],PointsClassement[],2,FALSE)</f>
        <v xml:space="preserve"> </v>
      </c>
      <c r="S14" s="8"/>
      <c r="T14" s="6" t="s">
        <v>2</v>
      </c>
      <c r="U14" s="7">
        <f>SUM(F14,H14,J14,L14,N14,P14,R14,T14,Tableau2[[#This Row],[JOKER]])</f>
        <v>0</v>
      </c>
    </row>
    <row r="15" spans="1:21" x14ac:dyDescent="0.35">
      <c r="A15">
        <v>10</v>
      </c>
      <c r="E15" s="3" t="s">
        <v>2</v>
      </c>
      <c r="F15" s="8" t="str">
        <f>VLOOKUP(Tableau2[[#This Row],[PLACE QUIMPER]],PointsClassement[],2,FALSE)</f>
        <v xml:space="preserve"> </v>
      </c>
      <c r="G15" s="5" t="s">
        <v>2</v>
      </c>
      <c r="H15" s="8" t="str">
        <f>VLOOKUP(Tableau2[[#This Row],[PLACE RIEC]],PointsClassement[],2,FALSE)</f>
        <v xml:space="preserve"> </v>
      </c>
      <c r="I15" s="5" t="s">
        <v>2</v>
      </c>
      <c r="J15" s="8" t="str">
        <f>VLOOKUP(Tableau2[[#This Row],[PLACE QUIMPERLE]],PointsClassement[],2,FALSE)</f>
        <v xml:space="preserve"> </v>
      </c>
      <c r="K15" s="5" t="s">
        <v>2</v>
      </c>
      <c r="L15" s="8" t="str">
        <f>VLOOKUP(Tableau2[[#This Row],[PLACE ERGUE]],PointsClassement[],2,FALSE)</f>
        <v xml:space="preserve"> </v>
      </c>
      <c r="M15" s="5" t="s">
        <v>2</v>
      </c>
      <c r="N15" s="8" t="str">
        <f>VLOOKUP(Tableau2[[#This Row],[PLACE TREGUNC]],PointsClassement[],2,FALSE)</f>
        <v xml:space="preserve"> </v>
      </c>
      <c r="O15" s="5" t="s">
        <v>2</v>
      </c>
      <c r="P15" s="8" t="str">
        <f>VLOOKUP(Tableau2[[#This Row],[PLACE SCAER]],PointsClassement[],2,FALSE)</f>
        <v xml:space="preserve"> </v>
      </c>
      <c r="Q15" s="5" t="s">
        <v>2</v>
      </c>
      <c r="R15" s="8" t="str">
        <f>VLOOKUP(Tableau2[[#This Row],[PLACE GOUEZEC]],PointsClassement[],2,FALSE)</f>
        <v xml:space="preserve"> </v>
      </c>
      <c r="S15" s="8"/>
      <c r="T15" s="6" t="s">
        <v>2</v>
      </c>
      <c r="U15" s="7">
        <f>SUM(F15,H15,J15,L15,N15,P15,R15,T15,Tableau2[[#This Row],[JOKER]])</f>
        <v>0</v>
      </c>
    </row>
    <row r="16" spans="1:21" x14ac:dyDescent="0.35">
      <c r="A16">
        <v>11</v>
      </c>
      <c r="E16" s="3" t="s">
        <v>2</v>
      </c>
      <c r="F16" s="8" t="str">
        <f>VLOOKUP(Tableau2[[#This Row],[PLACE QUIMPER]],PointsClassement[],2,FALSE)</f>
        <v xml:space="preserve"> </v>
      </c>
      <c r="G16" s="5" t="s">
        <v>2</v>
      </c>
      <c r="H16" s="8" t="str">
        <f>VLOOKUP(Tableau2[[#This Row],[PLACE RIEC]],PointsClassement[],2,FALSE)</f>
        <v xml:space="preserve"> </v>
      </c>
      <c r="I16" s="5" t="s">
        <v>2</v>
      </c>
      <c r="J16" s="8" t="str">
        <f>VLOOKUP(Tableau2[[#This Row],[PLACE QUIMPERLE]],PointsClassement[],2,FALSE)</f>
        <v xml:space="preserve"> </v>
      </c>
      <c r="K16" s="5" t="s">
        <v>2</v>
      </c>
      <c r="L16" s="8" t="str">
        <f>VLOOKUP(Tableau2[[#This Row],[PLACE ERGUE]],PointsClassement[],2,FALSE)</f>
        <v xml:space="preserve"> </v>
      </c>
      <c r="M16" s="5" t="s">
        <v>2</v>
      </c>
      <c r="N16" s="8" t="str">
        <f>VLOOKUP(Tableau2[[#This Row],[PLACE TREGUNC]],PointsClassement[],2,FALSE)</f>
        <v xml:space="preserve"> </v>
      </c>
      <c r="O16" s="5" t="s">
        <v>2</v>
      </c>
      <c r="P16" s="8" t="str">
        <f>VLOOKUP(Tableau2[[#This Row],[PLACE SCAER]],PointsClassement[],2,FALSE)</f>
        <v xml:space="preserve"> </v>
      </c>
      <c r="Q16" s="5" t="s">
        <v>2</v>
      </c>
      <c r="R16" s="8" t="str">
        <f>VLOOKUP(Tableau2[[#This Row],[PLACE GOUEZEC]],PointsClassement[],2,FALSE)</f>
        <v xml:space="preserve"> </v>
      </c>
      <c r="S16" s="8"/>
      <c r="T16" s="6" t="s">
        <v>2</v>
      </c>
      <c r="U16" s="7">
        <f>SUM(F16,H16,J16,L16,N16,P16,R16,T16,Tableau2[[#This Row],[JOKER]])</f>
        <v>0</v>
      </c>
    </row>
    <row r="17" spans="1:21" x14ac:dyDescent="0.35">
      <c r="A17">
        <v>12</v>
      </c>
      <c r="E17" s="3" t="s">
        <v>2</v>
      </c>
      <c r="F17" s="8" t="str">
        <f>VLOOKUP(Tableau2[[#This Row],[PLACE QUIMPER]],PointsClassement[],2,FALSE)</f>
        <v xml:space="preserve"> </v>
      </c>
      <c r="G17" s="5" t="s">
        <v>2</v>
      </c>
      <c r="H17" s="8" t="str">
        <f>VLOOKUP(Tableau2[[#This Row],[PLACE RIEC]],PointsClassement[],2,FALSE)</f>
        <v xml:space="preserve"> </v>
      </c>
      <c r="I17" s="5" t="s">
        <v>2</v>
      </c>
      <c r="J17" s="8" t="str">
        <f>VLOOKUP(Tableau2[[#This Row],[PLACE QUIMPERLE]],PointsClassement[],2,FALSE)</f>
        <v xml:space="preserve"> </v>
      </c>
      <c r="K17" s="5" t="s">
        <v>2</v>
      </c>
      <c r="L17" s="8" t="str">
        <f>VLOOKUP(Tableau2[[#This Row],[PLACE ERGUE]],PointsClassement[],2,FALSE)</f>
        <v xml:space="preserve"> </v>
      </c>
      <c r="M17" s="5" t="s">
        <v>2</v>
      </c>
      <c r="N17" s="8" t="str">
        <f>VLOOKUP(Tableau2[[#This Row],[PLACE TREGUNC]],PointsClassement[],2,FALSE)</f>
        <v xml:space="preserve"> </v>
      </c>
      <c r="O17" s="5" t="s">
        <v>2</v>
      </c>
      <c r="P17" s="8" t="str">
        <f>VLOOKUP(Tableau2[[#This Row],[PLACE SCAER]],PointsClassement[],2,FALSE)</f>
        <v xml:space="preserve"> </v>
      </c>
      <c r="Q17" s="5" t="s">
        <v>2</v>
      </c>
      <c r="R17" s="8" t="str">
        <f>VLOOKUP(Tableau2[[#This Row],[PLACE GOUEZEC]],PointsClassement[],2,FALSE)</f>
        <v xml:space="preserve"> </v>
      </c>
      <c r="S17" s="8"/>
      <c r="T17" s="6" t="s">
        <v>2</v>
      </c>
      <c r="U17" s="7">
        <f>SUM(F17,H17,J17,L17,N17,P17,R17,T17,Tableau2[[#This Row],[JOKER]])</f>
        <v>0</v>
      </c>
    </row>
    <row r="18" spans="1:21" x14ac:dyDescent="0.35">
      <c r="A18">
        <v>13</v>
      </c>
      <c r="E18" s="3" t="s">
        <v>2</v>
      </c>
      <c r="F18" s="8" t="str">
        <f>VLOOKUP(Tableau2[[#This Row],[PLACE QUIMPER]],PointsClassement[],2,FALSE)</f>
        <v xml:space="preserve"> </v>
      </c>
      <c r="G18" s="5" t="s">
        <v>2</v>
      </c>
      <c r="H18" s="8" t="str">
        <f>VLOOKUP(Tableau2[[#This Row],[PLACE RIEC]],PointsClassement[],2,FALSE)</f>
        <v xml:space="preserve"> </v>
      </c>
      <c r="I18" s="5" t="s">
        <v>2</v>
      </c>
      <c r="J18" s="8" t="str">
        <f>VLOOKUP(Tableau2[[#This Row],[PLACE QUIMPERLE]],PointsClassement[],2,FALSE)</f>
        <v xml:space="preserve"> </v>
      </c>
      <c r="K18" s="5" t="s">
        <v>2</v>
      </c>
      <c r="L18" s="8" t="str">
        <f>VLOOKUP(Tableau2[[#This Row],[PLACE ERGUE]],PointsClassement[],2,FALSE)</f>
        <v xml:space="preserve"> </v>
      </c>
      <c r="M18" s="5" t="s">
        <v>2</v>
      </c>
      <c r="N18" s="8" t="str">
        <f>VLOOKUP(Tableau2[[#This Row],[PLACE TREGUNC]],PointsClassement[],2,FALSE)</f>
        <v xml:space="preserve"> </v>
      </c>
      <c r="O18" s="5" t="s">
        <v>2</v>
      </c>
      <c r="P18" s="8" t="str">
        <f>VLOOKUP(Tableau2[[#This Row],[PLACE SCAER]],PointsClassement[],2,FALSE)</f>
        <v xml:space="preserve"> </v>
      </c>
      <c r="Q18" s="5" t="s">
        <v>2</v>
      </c>
      <c r="R18" s="8" t="str">
        <f>VLOOKUP(Tableau2[[#This Row],[PLACE GOUEZEC]],PointsClassement[],2,FALSE)</f>
        <v xml:space="preserve"> </v>
      </c>
      <c r="S18" s="8"/>
      <c r="T18" s="6" t="s">
        <v>2</v>
      </c>
      <c r="U18" s="7">
        <f>SUM(F18,H18,J18,L18,N18,P18,R18,T18,Tableau2[[#This Row],[JOKER]])</f>
        <v>0</v>
      </c>
    </row>
    <row r="19" spans="1:21" x14ac:dyDescent="0.35">
      <c r="A19">
        <v>14</v>
      </c>
      <c r="E19" s="3" t="s">
        <v>2</v>
      </c>
      <c r="F19" s="8" t="str">
        <f>VLOOKUP(Tableau2[[#This Row],[PLACE QUIMPER]],PointsClassement[],2,FALSE)</f>
        <v xml:space="preserve"> </v>
      </c>
      <c r="G19" s="5" t="s">
        <v>2</v>
      </c>
      <c r="H19" s="8" t="str">
        <f>VLOOKUP(Tableau2[[#This Row],[PLACE RIEC]],PointsClassement[],2,FALSE)</f>
        <v xml:space="preserve"> </v>
      </c>
      <c r="I19" s="5" t="s">
        <v>2</v>
      </c>
      <c r="J19" s="8" t="str">
        <f>VLOOKUP(Tableau2[[#This Row],[PLACE QUIMPERLE]],PointsClassement[],2,FALSE)</f>
        <v xml:space="preserve"> </v>
      </c>
      <c r="K19" s="5" t="s">
        <v>2</v>
      </c>
      <c r="L19" s="8" t="str">
        <f>VLOOKUP(Tableau2[[#This Row],[PLACE ERGUE]],PointsClassement[],2,FALSE)</f>
        <v xml:space="preserve"> </v>
      </c>
      <c r="M19" s="5" t="s">
        <v>2</v>
      </c>
      <c r="N19" s="8" t="str">
        <f>VLOOKUP(Tableau2[[#This Row],[PLACE TREGUNC]],PointsClassement[],2,FALSE)</f>
        <v xml:space="preserve"> </v>
      </c>
      <c r="O19" s="5" t="s">
        <v>2</v>
      </c>
      <c r="P19" s="8" t="str">
        <f>VLOOKUP(Tableau2[[#This Row],[PLACE SCAER]],PointsClassement[],2,FALSE)</f>
        <v xml:space="preserve"> </v>
      </c>
      <c r="Q19" s="5" t="s">
        <v>2</v>
      </c>
      <c r="R19" s="8" t="str">
        <f>VLOOKUP(Tableau2[[#This Row],[PLACE GOUEZEC]],PointsClassement[],2,FALSE)</f>
        <v xml:space="preserve"> </v>
      </c>
      <c r="S19" s="8"/>
      <c r="T19" s="6" t="s">
        <v>2</v>
      </c>
      <c r="U19" s="7">
        <f>SUM(F19,H19,J19,L19,N19,P19,R19,T19,Tableau2[[#This Row],[JOKER]])</f>
        <v>0</v>
      </c>
    </row>
    <row r="20" spans="1:21" x14ac:dyDescent="0.35">
      <c r="A20">
        <v>15</v>
      </c>
      <c r="E20" s="3" t="s">
        <v>2</v>
      </c>
      <c r="F20" s="8" t="str">
        <f>VLOOKUP(Tableau2[[#This Row],[PLACE QUIMPER]],PointsClassement[],2,FALSE)</f>
        <v xml:space="preserve"> </v>
      </c>
      <c r="G20" s="5" t="s">
        <v>2</v>
      </c>
      <c r="H20" s="8" t="str">
        <f>VLOOKUP(Tableau2[[#This Row],[PLACE RIEC]],PointsClassement[],2,FALSE)</f>
        <v xml:space="preserve"> </v>
      </c>
      <c r="I20" s="5" t="s">
        <v>2</v>
      </c>
      <c r="J20" s="8" t="str">
        <f>VLOOKUP(Tableau2[[#This Row],[PLACE QUIMPERLE]],PointsClassement[],2,FALSE)</f>
        <v xml:space="preserve"> </v>
      </c>
      <c r="K20" s="5" t="s">
        <v>2</v>
      </c>
      <c r="L20" s="8" t="str">
        <f>VLOOKUP(Tableau2[[#This Row],[PLACE ERGUE]],PointsClassement[],2,FALSE)</f>
        <v xml:space="preserve"> </v>
      </c>
      <c r="M20" s="5" t="s">
        <v>2</v>
      </c>
      <c r="N20" s="8" t="str">
        <f>VLOOKUP(Tableau2[[#This Row],[PLACE TREGUNC]],PointsClassement[],2,FALSE)</f>
        <v xml:space="preserve"> </v>
      </c>
      <c r="O20" s="5" t="s">
        <v>2</v>
      </c>
      <c r="P20" s="8" t="str">
        <f>VLOOKUP(Tableau2[[#This Row],[PLACE SCAER]],PointsClassement[],2,FALSE)</f>
        <v xml:space="preserve"> </v>
      </c>
      <c r="Q20" s="5" t="s">
        <v>2</v>
      </c>
      <c r="R20" s="8" t="str">
        <f>VLOOKUP(Tableau2[[#This Row],[PLACE GOUEZEC]],PointsClassement[],2,FALSE)</f>
        <v xml:space="preserve"> </v>
      </c>
      <c r="S20" s="8"/>
      <c r="T20" s="6" t="s">
        <v>2</v>
      </c>
      <c r="U20" s="7">
        <f>SUM(F20,H20,J20,L20,N20,P20,R20,T20,Tableau2[[#This Row],[JOKER]])</f>
        <v>0</v>
      </c>
    </row>
    <row r="21" spans="1:21" x14ac:dyDescent="0.35">
      <c r="A21">
        <v>16</v>
      </c>
      <c r="E21" s="3" t="s">
        <v>2</v>
      </c>
      <c r="F21" s="8" t="str">
        <f>VLOOKUP(Tableau2[[#This Row],[PLACE QUIMPER]],PointsClassement[],2,FALSE)</f>
        <v xml:space="preserve"> </v>
      </c>
      <c r="G21" s="5" t="s">
        <v>2</v>
      </c>
      <c r="H21" s="8" t="str">
        <f>VLOOKUP(Tableau2[[#This Row],[PLACE RIEC]],PointsClassement[],2,FALSE)</f>
        <v xml:space="preserve"> </v>
      </c>
      <c r="I21" s="5" t="s">
        <v>2</v>
      </c>
      <c r="J21" s="8" t="str">
        <f>VLOOKUP(Tableau2[[#This Row],[PLACE QUIMPERLE]],PointsClassement[],2,FALSE)</f>
        <v xml:space="preserve"> </v>
      </c>
      <c r="K21" s="5" t="s">
        <v>2</v>
      </c>
      <c r="L21" s="8" t="str">
        <f>VLOOKUP(Tableau2[[#This Row],[PLACE ERGUE]],PointsClassement[],2,FALSE)</f>
        <v xml:space="preserve"> </v>
      </c>
      <c r="M21" s="5" t="s">
        <v>2</v>
      </c>
      <c r="N21" s="8" t="str">
        <f>VLOOKUP(Tableau2[[#This Row],[PLACE TREGUNC]],PointsClassement[],2,FALSE)</f>
        <v xml:space="preserve"> </v>
      </c>
      <c r="O21" s="5" t="s">
        <v>2</v>
      </c>
      <c r="P21" s="8" t="str">
        <f>VLOOKUP(Tableau2[[#This Row],[PLACE SCAER]],PointsClassement[],2,FALSE)</f>
        <v xml:space="preserve"> </v>
      </c>
      <c r="Q21" s="5" t="s">
        <v>2</v>
      </c>
      <c r="R21" s="8" t="str">
        <f>VLOOKUP(Tableau2[[#This Row],[PLACE GOUEZEC]],PointsClassement[],2,FALSE)</f>
        <v xml:space="preserve"> </v>
      </c>
      <c r="S21" s="8"/>
      <c r="T21" s="6" t="s">
        <v>2</v>
      </c>
      <c r="U21" s="7">
        <f>SUM(F21,H21,J21,L21,N21,P21,R21,T21,Tableau2[[#This Row],[JOKER]])</f>
        <v>0</v>
      </c>
    </row>
    <row r="22" spans="1:21" x14ac:dyDescent="0.35">
      <c r="A22">
        <v>17</v>
      </c>
      <c r="E22" s="3" t="s">
        <v>2</v>
      </c>
      <c r="F22" s="8" t="str">
        <f>VLOOKUP(Tableau2[[#This Row],[PLACE QUIMPER]],PointsClassement[],2,FALSE)</f>
        <v xml:space="preserve"> </v>
      </c>
      <c r="G22" s="5" t="s">
        <v>2</v>
      </c>
      <c r="H22" s="8" t="str">
        <f>VLOOKUP(Tableau2[[#This Row],[PLACE RIEC]],PointsClassement[],2,FALSE)</f>
        <v xml:space="preserve"> </v>
      </c>
      <c r="I22" s="5" t="s">
        <v>2</v>
      </c>
      <c r="J22" s="8" t="str">
        <f>VLOOKUP(Tableau2[[#This Row],[PLACE QUIMPERLE]],PointsClassement[],2,FALSE)</f>
        <v xml:space="preserve"> </v>
      </c>
      <c r="K22" s="5" t="s">
        <v>2</v>
      </c>
      <c r="L22" s="8" t="str">
        <f>VLOOKUP(Tableau2[[#This Row],[PLACE ERGUE]],PointsClassement[],2,FALSE)</f>
        <v xml:space="preserve"> </v>
      </c>
      <c r="M22" s="5" t="s">
        <v>2</v>
      </c>
      <c r="N22" s="8" t="str">
        <f>VLOOKUP(Tableau2[[#This Row],[PLACE TREGUNC]],PointsClassement[],2,FALSE)</f>
        <v xml:space="preserve"> </v>
      </c>
      <c r="O22" s="5" t="s">
        <v>2</v>
      </c>
      <c r="P22" s="8" t="str">
        <f>VLOOKUP(Tableau2[[#This Row],[PLACE SCAER]],PointsClassement[],2,FALSE)</f>
        <v xml:space="preserve"> </v>
      </c>
      <c r="Q22" s="5" t="s">
        <v>2</v>
      </c>
      <c r="R22" s="8" t="str">
        <f>VLOOKUP(Tableau2[[#This Row],[PLACE GOUEZEC]],PointsClassement[],2,FALSE)</f>
        <v xml:space="preserve"> </v>
      </c>
      <c r="S22" s="8"/>
      <c r="T22" s="6" t="s">
        <v>2</v>
      </c>
      <c r="U22" s="7">
        <f>SUM(F22,H22,J22,L22,N22,P22,R22,T22,Tableau2[[#This Row],[JOKER]])</f>
        <v>0</v>
      </c>
    </row>
    <row r="24" spans="1:21" ht="21" x14ac:dyDescent="0.5">
      <c r="B24" s="2" t="s">
        <v>25</v>
      </c>
    </row>
    <row r="25" spans="1:21" x14ac:dyDescent="0.35">
      <c r="E25" s="31" t="s">
        <v>4</v>
      </c>
      <c r="F25" s="32"/>
      <c r="G25" s="31" t="s">
        <v>5</v>
      </c>
      <c r="H25" s="32"/>
      <c r="I25" s="31" t="s">
        <v>60</v>
      </c>
      <c r="J25" s="32"/>
      <c r="K25" s="31"/>
      <c r="L25" s="32"/>
      <c r="M25" s="31"/>
      <c r="N25" s="32"/>
      <c r="O25" s="31"/>
      <c r="P25" s="32"/>
      <c r="Q25" s="31"/>
      <c r="R25" s="32"/>
    </row>
    <row r="26" spans="1:21" x14ac:dyDescent="0.35">
      <c r="B26" t="s">
        <v>6</v>
      </c>
      <c r="C26" t="s">
        <v>7</v>
      </c>
      <c r="D26" t="s">
        <v>8</v>
      </c>
      <c r="E26" t="s">
        <v>13</v>
      </c>
      <c r="F26" t="s">
        <v>14</v>
      </c>
      <c r="G26" t="s">
        <v>17</v>
      </c>
      <c r="H26" t="s">
        <v>18</v>
      </c>
      <c r="I26" t="s">
        <v>11</v>
      </c>
      <c r="J26" t="s">
        <v>12</v>
      </c>
      <c r="K26" t="s">
        <v>19</v>
      </c>
      <c r="L26" t="s">
        <v>20</v>
      </c>
      <c r="M26" t="s">
        <v>9</v>
      </c>
      <c r="N26" t="s">
        <v>10</v>
      </c>
      <c r="O26" t="s">
        <v>21</v>
      </c>
      <c r="P26" t="s">
        <v>22</v>
      </c>
      <c r="Q26" t="s">
        <v>23</v>
      </c>
      <c r="R26" t="s">
        <v>24</v>
      </c>
      <c r="S26" t="s">
        <v>58</v>
      </c>
      <c r="T26" t="s">
        <v>15</v>
      </c>
      <c r="U26" t="s">
        <v>16</v>
      </c>
    </row>
    <row r="27" spans="1:21" x14ac:dyDescent="0.35">
      <c r="A27">
        <v>1</v>
      </c>
      <c r="B27" s="24" t="s">
        <v>332</v>
      </c>
      <c r="C27" s="24" t="s">
        <v>333</v>
      </c>
      <c r="D27" s="25" t="s">
        <v>92</v>
      </c>
      <c r="E27" s="3">
        <v>1</v>
      </c>
      <c r="F27" s="8">
        <f>VLOOKUP(Tableau24[[#This Row],[PLACE QUIMPER]],PointsClassement[],2,FALSE)</f>
        <v>100</v>
      </c>
      <c r="G27" s="5">
        <v>1</v>
      </c>
      <c r="H27" s="8">
        <f>VLOOKUP(Tableau24[[#This Row],[PLACE RIEC]],PointsClassement[],2,FALSE)</f>
        <v>100</v>
      </c>
      <c r="I27" s="5">
        <v>3</v>
      </c>
      <c r="J27" s="8">
        <f>VLOOKUP(Tableau24[[#This Row],[PLACE QUIMPERLE]],PointsClassement[],2,FALSE)</f>
        <v>90</v>
      </c>
      <c r="K27" s="5" t="s">
        <v>2</v>
      </c>
      <c r="L27" s="8" t="str">
        <f>VLOOKUP(Tableau24[[#This Row],[PLACE ERGUE]],PointsClassement[],2,FALSE)</f>
        <v xml:space="preserve"> </v>
      </c>
      <c r="M27" s="5" t="s">
        <v>2</v>
      </c>
      <c r="N27" s="8" t="str">
        <f>VLOOKUP(Tableau24[[#This Row],[PLACE TREGUNC]],PointsClassement[],2,FALSE)</f>
        <v xml:space="preserve"> </v>
      </c>
      <c r="O27" s="5" t="s">
        <v>2</v>
      </c>
      <c r="P27" s="8" t="str">
        <f>VLOOKUP(Tableau24[[#This Row],[PLACE SCAER]],PointsClassement[],2,FALSE)</f>
        <v xml:space="preserve"> </v>
      </c>
      <c r="Q27" s="5" t="s">
        <v>2</v>
      </c>
      <c r="R27" s="8" t="str">
        <f>VLOOKUP(Tableau24[[#This Row],[PLACE GOUEZEC]],PointsClassement[],2,FALSE)</f>
        <v xml:space="preserve"> </v>
      </c>
      <c r="S27" s="8"/>
      <c r="T27" s="6" t="s">
        <v>2</v>
      </c>
      <c r="U27" s="7">
        <f>SUM(F27,H27,J27,L27,N27,P27,R27,T27,S27)</f>
        <v>290</v>
      </c>
    </row>
    <row r="28" spans="1:21" x14ac:dyDescent="0.35">
      <c r="A28">
        <v>2</v>
      </c>
      <c r="B28" s="26" t="s">
        <v>137</v>
      </c>
      <c r="C28" s="26" t="s">
        <v>121</v>
      </c>
      <c r="D28" s="27" t="s">
        <v>90</v>
      </c>
      <c r="E28" s="3">
        <v>2</v>
      </c>
      <c r="F28" s="8">
        <f>VLOOKUP(Tableau24[[#This Row],[PLACE QUIMPER]],PointsClassement[],2,FALSE)</f>
        <v>95</v>
      </c>
      <c r="G28" s="5">
        <v>2</v>
      </c>
      <c r="H28" s="8">
        <f>VLOOKUP(Tableau24[[#This Row],[PLACE RIEC]],PointsClassement[],2,FALSE)</f>
        <v>95</v>
      </c>
      <c r="I28" s="5">
        <v>1</v>
      </c>
      <c r="J28" s="8">
        <f>VLOOKUP(Tableau24[[#This Row],[PLACE QUIMPERLE]],PointsClassement[],2,FALSE)</f>
        <v>100</v>
      </c>
      <c r="K28" s="5" t="s">
        <v>2</v>
      </c>
      <c r="L28" s="8" t="str">
        <f>VLOOKUP(Tableau24[[#This Row],[PLACE ERGUE]],PointsClassement[],2,FALSE)</f>
        <v xml:space="preserve"> </v>
      </c>
      <c r="M28" s="5" t="s">
        <v>2</v>
      </c>
      <c r="N28" s="8" t="str">
        <f>VLOOKUP(Tableau24[[#This Row],[PLACE TREGUNC]],PointsClassement[],2,FALSE)</f>
        <v xml:space="preserve"> </v>
      </c>
      <c r="O28" s="5" t="s">
        <v>2</v>
      </c>
      <c r="P28" s="8" t="str">
        <f>VLOOKUP(Tableau24[[#This Row],[PLACE SCAER]],PointsClassement[],2,FALSE)</f>
        <v xml:space="preserve"> </v>
      </c>
      <c r="Q28" s="5" t="s">
        <v>2</v>
      </c>
      <c r="R28" s="8" t="str">
        <f>VLOOKUP(Tableau24[[#This Row],[PLACE GOUEZEC]],PointsClassement[],2,FALSE)</f>
        <v xml:space="preserve"> </v>
      </c>
      <c r="S28" s="8"/>
      <c r="T28" s="6"/>
      <c r="U28" s="7">
        <f>SUM(F28,H28,J28,L28,N28,P28,R28,T28,S28)</f>
        <v>290</v>
      </c>
    </row>
    <row r="29" spans="1:21" x14ac:dyDescent="0.35">
      <c r="B29" s="26" t="s">
        <v>294</v>
      </c>
      <c r="C29" s="26" t="s">
        <v>334</v>
      </c>
      <c r="D29" s="27" t="s">
        <v>77</v>
      </c>
      <c r="E29" s="3">
        <v>3</v>
      </c>
      <c r="F29" s="8">
        <f>VLOOKUP(Tableau24[[#This Row],[PLACE QUIMPER]],PointsClassement[],2,FALSE)</f>
        <v>90</v>
      </c>
      <c r="G29" s="5">
        <v>3</v>
      </c>
      <c r="H29" s="8">
        <f>VLOOKUP(Tableau24[[#This Row],[PLACE RIEC]],PointsClassement[],2,FALSE)</f>
        <v>90</v>
      </c>
      <c r="I29" s="5">
        <v>2</v>
      </c>
      <c r="J29" s="8">
        <f>VLOOKUP(Tableau24[[#This Row],[PLACE QUIMPERLE]],PointsClassement[],2,FALSE)</f>
        <v>95</v>
      </c>
      <c r="K29" s="5" t="s">
        <v>2</v>
      </c>
      <c r="L29" s="8" t="str">
        <f>VLOOKUP(Tableau24[[#This Row],[PLACE ERGUE]],PointsClassement[],2,FALSE)</f>
        <v xml:space="preserve"> </v>
      </c>
      <c r="M29" s="5" t="s">
        <v>2</v>
      </c>
      <c r="N29" s="8" t="str">
        <f>VLOOKUP(Tableau24[[#This Row],[PLACE TREGUNC]],PointsClassement[],2,FALSE)</f>
        <v xml:space="preserve"> </v>
      </c>
      <c r="O29" s="5" t="s">
        <v>2</v>
      </c>
      <c r="P29" s="8" t="str">
        <f>VLOOKUP(Tableau24[[#This Row],[PLACE SCAER]],PointsClassement[],2,FALSE)</f>
        <v xml:space="preserve"> </v>
      </c>
      <c r="Q29" s="5" t="s">
        <v>2</v>
      </c>
      <c r="R29" s="8" t="str">
        <f>VLOOKUP(Tableau24[[#This Row],[PLACE GOUEZEC]],PointsClassement[],2,FALSE)</f>
        <v xml:space="preserve"> </v>
      </c>
      <c r="S29" s="8"/>
      <c r="T29" s="6"/>
      <c r="U29" s="7">
        <f>SUM(F29,H29,J29,L29,N29,P29,R29,T29,S29)</f>
        <v>275</v>
      </c>
    </row>
  </sheetData>
  <mergeCells count="14">
    <mergeCell ref="Q25:R25"/>
    <mergeCell ref="E25:F25"/>
    <mergeCell ref="G25:H25"/>
    <mergeCell ref="I25:J25"/>
    <mergeCell ref="K25:L25"/>
    <mergeCell ref="M25:N25"/>
    <mergeCell ref="O25:P25"/>
    <mergeCell ref="Q4:R4"/>
    <mergeCell ref="E4:F4"/>
    <mergeCell ref="G4:H4"/>
    <mergeCell ref="I4:J4"/>
    <mergeCell ref="K4:L4"/>
    <mergeCell ref="M4:N4"/>
    <mergeCell ref="O4:P4"/>
  </mergeCells>
  <pageMargins left="0.25" right="0.25" top="0.75" bottom="0.75" header="0.3" footer="0.3"/>
  <pageSetup paperSize="9" scale="72" fitToHeight="0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pageSetUpPr fitToPage="1"/>
  </sheetPr>
  <dimension ref="A1:U127"/>
  <sheetViews>
    <sheetView zoomScaleNormal="100" workbookViewId="0">
      <selection activeCell="D16" sqref="D16"/>
    </sheetView>
  </sheetViews>
  <sheetFormatPr baseColWidth="10" defaultRowHeight="14.5" x14ac:dyDescent="0.35"/>
  <cols>
    <col min="1" max="1" width="4.453125" customWidth="1"/>
    <col min="2" max="3" width="15.6328125" customWidth="1"/>
    <col min="4" max="4" width="20.6328125" customWidth="1"/>
    <col min="5" max="18" width="7.6328125" customWidth="1"/>
    <col min="19" max="20" width="10.6328125" customWidth="1"/>
  </cols>
  <sheetData>
    <row r="1" spans="1:21" ht="36" x14ac:dyDescent="0.8">
      <c r="B1" s="1" t="s">
        <v>302</v>
      </c>
    </row>
    <row r="3" spans="1:21" ht="21" x14ac:dyDescent="0.5">
      <c r="B3" s="2"/>
    </row>
    <row r="4" spans="1:21" x14ac:dyDescent="0.35">
      <c r="E4" s="30" t="s">
        <v>4</v>
      </c>
      <c r="F4" s="30"/>
      <c r="G4" s="30" t="s">
        <v>5</v>
      </c>
      <c r="H4" s="30"/>
      <c r="I4" s="30" t="s">
        <v>60</v>
      </c>
      <c r="J4" s="30"/>
      <c r="K4" s="30"/>
      <c r="L4" s="30"/>
      <c r="M4" s="30"/>
      <c r="N4" s="30"/>
      <c r="O4" s="30"/>
      <c r="P4" s="30"/>
      <c r="Q4" s="30"/>
      <c r="R4" s="30"/>
    </row>
    <row r="5" spans="1:21" x14ac:dyDescent="0.35">
      <c r="B5" t="s">
        <v>6</v>
      </c>
      <c r="C5" t="s">
        <v>7</v>
      </c>
      <c r="D5" t="s">
        <v>8</v>
      </c>
      <c r="E5" t="s">
        <v>13</v>
      </c>
      <c r="F5" t="s">
        <v>14</v>
      </c>
      <c r="G5" t="s">
        <v>17</v>
      </c>
      <c r="H5" t="s">
        <v>18</v>
      </c>
      <c r="I5" t="s">
        <v>11</v>
      </c>
      <c r="J5" t="s">
        <v>12</v>
      </c>
      <c r="K5" t="s">
        <v>19</v>
      </c>
      <c r="L5" t="s">
        <v>20</v>
      </c>
      <c r="M5" t="s">
        <v>9</v>
      </c>
      <c r="N5" t="s">
        <v>10</v>
      </c>
      <c r="O5" t="s">
        <v>21</v>
      </c>
      <c r="P5" t="s">
        <v>22</v>
      </c>
      <c r="Q5" t="s">
        <v>23</v>
      </c>
      <c r="R5" t="s">
        <v>24</v>
      </c>
      <c r="S5" t="s">
        <v>58</v>
      </c>
      <c r="T5" t="s">
        <v>15</v>
      </c>
      <c r="U5" t="s">
        <v>16</v>
      </c>
    </row>
    <row r="6" spans="1:21" x14ac:dyDescent="0.35">
      <c r="A6">
        <v>1</v>
      </c>
      <c r="B6" t="s">
        <v>335</v>
      </c>
      <c r="C6" t="s">
        <v>267</v>
      </c>
      <c r="D6" t="s">
        <v>71</v>
      </c>
      <c r="E6" s="3">
        <v>1</v>
      </c>
      <c r="F6" s="8">
        <f>VLOOKUP(Tableau25[[#This Row],[PLACE QUIMPER]],PointsClassement[],2,FALSE)</f>
        <v>100</v>
      </c>
      <c r="G6" s="5">
        <v>1</v>
      </c>
      <c r="H6" s="8">
        <f>VLOOKUP(Tableau25[[#This Row],[PLACE RIEC]],PointsClassement[],2,FALSE)</f>
        <v>100</v>
      </c>
      <c r="I6" s="5">
        <v>1</v>
      </c>
      <c r="J6" s="8">
        <f>VLOOKUP(Tableau25[[#This Row],[PLACE QUIMPERLE]],PointsClassement[],2,FALSE)</f>
        <v>100</v>
      </c>
      <c r="K6" s="5" t="s">
        <v>2</v>
      </c>
      <c r="L6" s="8" t="str">
        <f>VLOOKUP(Tableau25[[#This Row],[PLACE ERGUE]],PointsClassement[],2,FALSE)</f>
        <v xml:space="preserve"> </v>
      </c>
      <c r="M6" s="5" t="s">
        <v>2</v>
      </c>
      <c r="N6" s="8" t="str">
        <f>VLOOKUP(Tableau25[[#This Row],[PLACE TREGUNC]],PointsClassement[],2,FALSE)</f>
        <v xml:space="preserve"> </v>
      </c>
      <c r="O6" s="5" t="s">
        <v>2</v>
      </c>
      <c r="P6" s="8" t="str">
        <f>VLOOKUP(Tableau25[[#This Row],[PLACE SCAER]],PointsClassement[],2,FALSE)</f>
        <v xml:space="preserve"> </v>
      </c>
      <c r="Q6" s="5" t="s">
        <v>2</v>
      </c>
      <c r="R6" s="8" t="str">
        <f>VLOOKUP(Tableau25[[#This Row],[PLACE GOUEZEC]],PointsClassement[],2,FALSE)</f>
        <v xml:space="preserve"> </v>
      </c>
      <c r="S6" s="8" t="s">
        <v>2</v>
      </c>
      <c r="T6" s="6" t="s">
        <v>2</v>
      </c>
      <c r="U6" s="7">
        <f>SUM(F6,H6,J6,L6,N6,P6,R6,T6,Tableau25[[#This Row],[JOKER]])</f>
        <v>300</v>
      </c>
    </row>
    <row r="7" spans="1:21" x14ac:dyDescent="0.35">
      <c r="A7">
        <v>2</v>
      </c>
      <c r="B7" t="s">
        <v>136</v>
      </c>
      <c r="C7" t="s">
        <v>88</v>
      </c>
      <c r="D7" t="s">
        <v>92</v>
      </c>
      <c r="E7" s="3">
        <v>2</v>
      </c>
      <c r="F7" s="8">
        <f>VLOOKUP(Tableau25[[#This Row],[PLACE QUIMPER]],PointsClassement[],2,FALSE)</f>
        <v>95</v>
      </c>
      <c r="G7" s="5">
        <v>2</v>
      </c>
      <c r="H7" s="8">
        <f>VLOOKUP(Tableau25[[#This Row],[PLACE RIEC]],PointsClassement[],2,FALSE)</f>
        <v>95</v>
      </c>
      <c r="I7" s="5">
        <v>2</v>
      </c>
      <c r="J7" s="8">
        <f>VLOOKUP(Tableau25[[#This Row],[PLACE QUIMPERLE]],PointsClassement[],2,FALSE)</f>
        <v>95</v>
      </c>
      <c r="K7" s="5" t="s">
        <v>2</v>
      </c>
      <c r="L7" s="8" t="str">
        <f>VLOOKUP(Tableau25[[#This Row],[PLACE ERGUE]],PointsClassement[],2,FALSE)</f>
        <v xml:space="preserve"> </v>
      </c>
      <c r="M7" s="5" t="s">
        <v>2</v>
      </c>
      <c r="N7" s="8" t="str">
        <f>VLOOKUP(Tableau25[[#This Row],[PLACE TREGUNC]],PointsClassement[],2,FALSE)</f>
        <v xml:space="preserve"> </v>
      </c>
      <c r="O7" s="5" t="s">
        <v>2</v>
      </c>
      <c r="P7" s="8" t="str">
        <f>VLOOKUP(Tableau25[[#This Row],[PLACE SCAER]],PointsClassement[],2,FALSE)</f>
        <v xml:space="preserve"> </v>
      </c>
      <c r="Q7" s="5" t="s">
        <v>2</v>
      </c>
      <c r="R7" s="8" t="str">
        <f>VLOOKUP(Tableau25[[#This Row],[PLACE GOUEZEC]],PointsClassement[],2,FALSE)</f>
        <v xml:space="preserve"> </v>
      </c>
      <c r="S7" s="8" t="s">
        <v>2</v>
      </c>
      <c r="T7" s="6" t="s">
        <v>2</v>
      </c>
      <c r="U7" s="7">
        <f>SUM(F7,H7,J7,L7,N7,P7,R7,T7,Tableau25[[#This Row],[JOKER]])</f>
        <v>285</v>
      </c>
    </row>
    <row r="8" spans="1:21" x14ac:dyDescent="0.35">
      <c r="A8">
        <v>3</v>
      </c>
      <c r="B8" t="s">
        <v>310</v>
      </c>
      <c r="C8" t="s">
        <v>280</v>
      </c>
      <c r="D8" t="s">
        <v>68</v>
      </c>
      <c r="E8" s="3">
        <v>4</v>
      </c>
      <c r="F8" s="8">
        <f>VLOOKUP(Tableau25[[#This Row],[PLACE QUIMPER]],PointsClassement[],2,FALSE)</f>
        <v>85</v>
      </c>
      <c r="G8" s="5">
        <v>3</v>
      </c>
      <c r="H8" s="8">
        <f>VLOOKUP(Tableau25[[#This Row],[PLACE RIEC]],PointsClassement[],2,FALSE)</f>
        <v>90</v>
      </c>
      <c r="I8" s="5">
        <v>5</v>
      </c>
      <c r="J8" s="8">
        <f>VLOOKUP(Tableau25[[#This Row],[PLACE QUIMPERLE]],PointsClassement[],2,FALSE)</f>
        <v>80</v>
      </c>
      <c r="K8" s="5" t="s">
        <v>2</v>
      </c>
      <c r="L8" s="8" t="str">
        <f>VLOOKUP(Tableau25[[#This Row],[PLACE ERGUE]],PointsClassement[],2,FALSE)</f>
        <v xml:space="preserve"> </v>
      </c>
      <c r="M8" s="5" t="s">
        <v>2</v>
      </c>
      <c r="N8" s="8" t="str">
        <f>VLOOKUP(Tableau25[[#This Row],[PLACE TREGUNC]],PointsClassement[],2,FALSE)</f>
        <v xml:space="preserve"> </v>
      </c>
      <c r="O8" s="5" t="s">
        <v>2</v>
      </c>
      <c r="P8" s="8" t="str">
        <f>VLOOKUP(Tableau25[[#This Row],[PLACE SCAER]],PointsClassement[],2,FALSE)</f>
        <v xml:space="preserve"> </v>
      </c>
      <c r="Q8" s="5" t="s">
        <v>2</v>
      </c>
      <c r="R8" s="8" t="str">
        <f>VLOOKUP(Tableau25[[#This Row],[PLACE GOUEZEC]],PointsClassement[],2,FALSE)</f>
        <v xml:space="preserve"> </v>
      </c>
      <c r="S8" s="8" t="s">
        <v>2</v>
      </c>
      <c r="T8" s="6" t="s">
        <v>2</v>
      </c>
      <c r="U8" s="7">
        <f>SUM(F8,H8,J8,L8,N8,P8,R8,T8,Tableau25[[#This Row],[JOKER]])</f>
        <v>255</v>
      </c>
    </row>
    <row r="9" spans="1:21" x14ac:dyDescent="0.35">
      <c r="A9">
        <v>4</v>
      </c>
      <c r="B9" t="s">
        <v>194</v>
      </c>
      <c r="C9" t="s">
        <v>290</v>
      </c>
      <c r="D9" t="s">
        <v>74</v>
      </c>
      <c r="E9" s="3">
        <v>6</v>
      </c>
      <c r="F9" s="8">
        <f>VLOOKUP(Tableau25[[#This Row],[PLACE QUIMPER]],PointsClassement[],2,FALSE)</f>
        <v>75</v>
      </c>
      <c r="G9" s="5">
        <v>4</v>
      </c>
      <c r="H9" s="8">
        <f>VLOOKUP(Tableau25[[#This Row],[PLACE RIEC]],PointsClassement[],2,FALSE)</f>
        <v>85</v>
      </c>
      <c r="I9" s="5">
        <v>3</v>
      </c>
      <c r="J9" s="8">
        <f>VLOOKUP(Tableau25[[#This Row],[PLACE QUIMPERLE]],PointsClassement[],2,FALSE)</f>
        <v>90</v>
      </c>
      <c r="K9" s="5" t="s">
        <v>2</v>
      </c>
      <c r="L9" s="8" t="str">
        <f>VLOOKUP(Tableau25[[#This Row],[PLACE ERGUE]],PointsClassement[],2,FALSE)</f>
        <v xml:space="preserve"> </v>
      </c>
      <c r="M9" s="5" t="s">
        <v>2</v>
      </c>
      <c r="N9" s="8" t="str">
        <f>VLOOKUP(Tableau25[[#This Row],[PLACE TREGUNC]],PointsClassement[],2,FALSE)</f>
        <v xml:space="preserve"> </v>
      </c>
      <c r="O9" s="5" t="s">
        <v>2</v>
      </c>
      <c r="P9" s="8" t="str">
        <f>VLOOKUP(Tableau25[[#This Row],[PLACE SCAER]],PointsClassement[],2,FALSE)</f>
        <v xml:space="preserve"> </v>
      </c>
      <c r="Q9" s="5" t="s">
        <v>2</v>
      </c>
      <c r="R9" s="8" t="str">
        <f>VLOOKUP(Tableau25[[#This Row],[PLACE GOUEZEC]],PointsClassement[],2,FALSE)</f>
        <v xml:space="preserve"> </v>
      </c>
      <c r="S9" s="8" t="s">
        <v>2</v>
      </c>
      <c r="T9" s="6" t="s">
        <v>2</v>
      </c>
      <c r="U9" s="7">
        <f>SUM(F9,H9,J9,L9,N9,P9,R9,T9,Tableau25[[#This Row],[JOKER]])</f>
        <v>250</v>
      </c>
    </row>
    <row r="10" spans="1:21" x14ac:dyDescent="0.35">
      <c r="A10">
        <v>5</v>
      </c>
      <c r="B10" t="s">
        <v>324</v>
      </c>
      <c r="C10" t="s">
        <v>84</v>
      </c>
      <c r="D10" t="s">
        <v>74</v>
      </c>
      <c r="E10" s="3">
        <v>5</v>
      </c>
      <c r="F10" s="8">
        <f>VLOOKUP(Tableau25[[#This Row],[PLACE QUIMPER]],PointsClassement[],2,FALSE)</f>
        <v>80</v>
      </c>
      <c r="G10" s="5">
        <v>5</v>
      </c>
      <c r="H10" s="8">
        <f>VLOOKUP(Tableau25[[#This Row],[PLACE RIEC]],PointsClassement[],2,FALSE)</f>
        <v>80</v>
      </c>
      <c r="I10" s="5">
        <v>6</v>
      </c>
      <c r="J10" s="8">
        <f>VLOOKUP(Tableau25[[#This Row],[PLACE QUIMPERLE]],PointsClassement[],2,FALSE)</f>
        <v>75</v>
      </c>
      <c r="K10" s="5" t="s">
        <v>2</v>
      </c>
      <c r="L10" s="8" t="str">
        <f>VLOOKUP(Tableau25[[#This Row],[PLACE ERGUE]],PointsClassement[],2,FALSE)</f>
        <v xml:space="preserve"> </v>
      </c>
      <c r="M10" s="5" t="s">
        <v>2</v>
      </c>
      <c r="N10" s="8" t="str">
        <f>VLOOKUP(Tableau25[[#This Row],[PLACE TREGUNC]],PointsClassement[],2,FALSE)</f>
        <v xml:space="preserve"> </v>
      </c>
      <c r="O10" s="5" t="s">
        <v>2</v>
      </c>
      <c r="P10" s="8" t="str">
        <f>VLOOKUP(Tableau25[[#This Row],[PLACE SCAER]],PointsClassement[],2,FALSE)</f>
        <v xml:space="preserve"> </v>
      </c>
      <c r="Q10" s="5" t="s">
        <v>2</v>
      </c>
      <c r="R10" s="8" t="str">
        <f>VLOOKUP(Tableau25[[#This Row],[PLACE GOUEZEC]],PointsClassement[],2,FALSE)</f>
        <v xml:space="preserve"> </v>
      </c>
      <c r="S10" s="8" t="s">
        <v>2</v>
      </c>
      <c r="T10" s="6" t="s">
        <v>2</v>
      </c>
      <c r="U10" s="7">
        <f>SUM(F10,H10,J10,L10,N10,P10,R10,T10,Tableau25[[#This Row],[JOKER]])</f>
        <v>235</v>
      </c>
    </row>
    <row r="11" spans="1:21" x14ac:dyDescent="0.35">
      <c r="A11">
        <v>6</v>
      </c>
      <c r="B11" t="s">
        <v>143</v>
      </c>
      <c r="C11" t="s">
        <v>144</v>
      </c>
      <c r="D11" t="s">
        <v>64</v>
      </c>
      <c r="E11" s="3">
        <v>3</v>
      </c>
      <c r="F11" s="8">
        <f>VLOOKUP(Tableau25[[#This Row],[PLACE QUIMPER]],PointsClassement[],2,FALSE)</f>
        <v>90</v>
      </c>
      <c r="G11" s="5">
        <v>6</v>
      </c>
      <c r="H11" s="8">
        <f>VLOOKUP(Tableau25[[#This Row],[PLACE RIEC]],PointsClassement[],2,FALSE)</f>
        <v>75</v>
      </c>
      <c r="I11" s="5">
        <v>8</v>
      </c>
      <c r="J11" s="8">
        <f>VLOOKUP(Tableau25[[#This Row],[PLACE QUIMPERLE]],PointsClassement[],2,FALSE)</f>
        <v>65</v>
      </c>
      <c r="K11" s="5" t="s">
        <v>2</v>
      </c>
      <c r="L11" s="8" t="str">
        <f>VLOOKUP(Tableau25[[#This Row],[PLACE ERGUE]],PointsClassement[],2,FALSE)</f>
        <v xml:space="preserve"> </v>
      </c>
      <c r="M11" s="5" t="s">
        <v>2</v>
      </c>
      <c r="N11" s="8" t="str">
        <f>VLOOKUP(Tableau25[[#This Row],[PLACE TREGUNC]],PointsClassement[],2,FALSE)</f>
        <v xml:space="preserve"> </v>
      </c>
      <c r="O11" s="5" t="s">
        <v>2</v>
      </c>
      <c r="P11" s="8" t="str">
        <f>VLOOKUP(Tableau25[[#This Row],[PLACE SCAER]],PointsClassement[],2,FALSE)</f>
        <v xml:space="preserve"> </v>
      </c>
      <c r="Q11" s="5" t="s">
        <v>2</v>
      </c>
      <c r="R11" s="8" t="str">
        <f>VLOOKUP(Tableau25[[#This Row],[PLACE GOUEZEC]],PointsClassement[],2,FALSE)</f>
        <v xml:space="preserve"> </v>
      </c>
      <c r="S11" s="8" t="s">
        <v>2</v>
      </c>
      <c r="T11" s="6" t="s">
        <v>2</v>
      </c>
      <c r="U11" s="7">
        <f>SUM(F11,H11,J11,L11,N11,P11,R11,T11,Tableau25[[#This Row],[JOKER]])</f>
        <v>230</v>
      </c>
    </row>
    <row r="12" spans="1:21" x14ac:dyDescent="0.35">
      <c r="A12">
        <v>7</v>
      </c>
      <c r="B12" t="s">
        <v>312</v>
      </c>
      <c r="C12" t="s">
        <v>336</v>
      </c>
      <c r="D12" t="s">
        <v>102</v>
      </c>
      <c r="E12" s="3">
        <v>8</v>
      </c>
      <c r="F12" s="8">
        <f>VLOOKUP(Tableau25[[#This Row],[PLACE QUIMPER]],PointsClassement[],2,FALSE)</f>
        <v>65</v>
      </c>
      <c r="G12" s="5">
        <v>7</v>
      </c>
      <c r="H12" s="8">
        <f>VLOOKUP(Tableau25[[#This Row],[PLACE RIEC]],PointsClassement[],2,FALSE)</f>
        <v>70</v>
      </c>
      <c r="I12" s="5">
        <v>4</v>
      </c>
      <c r="J12" s="8">
        <f>VLOOKUP(Tableau25[[#This Row],[PLACE QUIMPERLE]],PointsClassement[],2,FALSE)</f>
        <v>85</v>
      </c>
      <c r="K12" s="5" t="s">
        <v>2</v>
      </c>
      <c r="L12" s="8" t="str">
        <f>VLOOKUP(Tableau25[[#This Row],[PLACE ERGUE]],PointsClassement[],2,FALSE)</f>
        <v xml:space="preserve"> </v>
      </c>
      <c r="M12" s="5" t="s">
        <v>2</v>
      </c>
      <c r="N12" s="8" t="str">
        <f>VLOOKUP(Tableau25[[#This Row],[PLACE TREGUNC]],PointsClassement[],2,FALSE)</f>
        <v xml:space="preserve"> </v>
      </c>
      <c r="O12" s="5" t="s">
        <v>2</v>
      </c>
      <c r="P12" s="8" t="str">
        <f>VLOOKUP(Tableau25[[#This Row],[PLACE SCAER]],PointsClassement[],2,FALSE)</f>
        <v xml:space="preserve"> </v>
      </c>
      <c r="Q12" s="5" t="s">
        <v>2</v>
      </c>
      <c r="R12" s="8" t="str">
        <f>VLOOKUP(Tableau25[[#This Row],[PLACE GOUEZEC]],PointsClassement[],2,FALSE)</f>
        <v xml:space="preserve"> </v>
      </c>
      <c r="S12" s="8" t="s">
        <v>2</v>
      </c>
      <c r="T12" s="6" t="s">
        <v>2</v>
      </c>
      <c r="U12" s="7">
        <f>SUM(F12,H12,J12,L12,N12,P12,R12,T12,Tableau25[[#This Row],[JOKER]])</f>
        <v>220</v>
      </c>
    </row>
    <row r="13" spans="1:21" x14ac:dyDescent="0.35">
      <c r="A13">
        <v>8</v>
      </c>
      <c r="B13" t="s">
        <v>253</v>
      </c>
      <c r="C13" t="s">
        <v>254</v>
      </c>
      <c r="D13" t="s">
        <v>255</v>
      </c>
      <c r="E13" s="3">
        <v>11</v>
      </c>
      <c r="F13" s="8">
        <f>VLOOKUP(Tableau25[[#This Row],[PLACE QUIMPER]],PointsClassement[],2,FALSE)</f>
        <v>50</v>
      </c>
      <c r="G13" s="5">
        <v>10</v>
      </c>
      <c r="H13" s="8">
        <f>VLOOKUP(Tableau25[[#This Row],[PLACE RIEC]],PointsClassement[],2,FALSE)</f>
        <v>55</v>
      </c>
      <c r="I13" s="5">
        <v>9</v>
      </c>
      <c r="J13" s="8">
        <f>VLOOKUP(Tableau25[[#This Row],[PLACE QUIMPERLE]],PointsClassement[],2,FALSE)</f>
        <v>60</v>
      </c>
      <c r="K13" s="5" t="s">
        <v>2</v>
      </c>
      <c r="L13" s="8" t="str">
        <f>VLOOKUP(Tableau25[[#This Row],[PLACE ERGUE]],PointsClassement[],2,FALSE)</f>
        <v xml:space="preserve"> </v>
      </c>
      <c r="M13" s="5" t="s">
        <v>2</v>
      </c>
      <c r="N13" s="8" t="str">
        <f>VLOOKUP(Tableau25[[#This Row],[PLACE TREGUNC]],PointsClassement[],2,FALSE)</f>
        <v xml:space="preserve"> </v>
      </c>
      <c r="O13" s="5" t="s">
        <v>2</v>
      </c>
      <c r="P13" s="8" t="str">
        <f>VLOOKUP(Tableau25[[#This Row],[PLACE SCAER]],PointsClassement[],2,FALSE)</f>
        <v xml:space="preserve"> </v>
      </c>
      <c r="Q13" s="5" t="s">
        <v>2</v>
      </c>
      <c r="R13" s="8" t="str">
        <f>VLOOKUP(Tableau25[[#This Row],[PLACE GOUEZEC]],PointsClassement[],2,FALSE)</f>
        <v xml:space="preserve"> </v>
      </c>
      <c r="S13" s="8" t="s">
        <v>2</v>
      </c>
      <c r="T13" s="6" t="s">
        <v>2</v>
      </c>
      <c r="U13" s="7">
        <f>SUM(F13,H13,J13,L13,N13,P13,R13,T13,Tableau25[[#This Row],[JOKER]])</f>
        <v>165</v>
      </c>
    </row>
    <row r="14" spans="1:21" x14ac:dyDescent="0.35">
      <c r="A14">
        <v>9</v>
      </c>
      <c r="B14" t="s">
        <v>154</v>
      </c>
      <c r="C14" t="s">
        <v>256</v>
      </c>
      <c r="D14" t="s">
        <v>92</v>
      </c>
      <c r="E14" s="3">
        <v>12</v>
      </c>
      <c r="F14" s="8">
        <f>VLOOKUP(Tableau25[[#This Row],[PLACE QUIMPER]],PointsClassement[],2,FALSE)</f>
        <v>45</v>
      </c>
      <c r="G14" s="5">
        <v>11</v>
      </c>
      <c r="H14" s="8">
        <f>VLOOKUP(Tableau25[[#This Row],[PLACE RIEC]],PointsClassement[],2,FALSE)</f>
        <v>50</v>
      </c>
      <c r="I14" s="5">
        <v>11</v>
      </c>
      <c r="J14" s="8">
        <f>VLOOKUP(Tableau25[[#This Row],[PLACE QUIMPERLE]],PointsClassement[],2,FALSE)</f>
        <v>50</v>
      </c>
      <c r="K14" s="5" t="s">
        <v>2</v>
      </c>
      <c r="L14" s="8" t="str">
        <f>VLOOKUP(Tableau25[[#This Row],[PLACE ERGUE]],PointsClassement[],2,FALSE)</f>
        <v xml:space="preserve"> </v>
      </c>
      <c r="M14" s="5" t="s">
        <v>2</v>
      </c>
      <c r="N14" s="8" t="str">
        <f>VLOOKUP(Tableau25[[#This Row],[PLACE TREGUNC]],PointsClassement[],2,FALSE)</f>
        <v xml:space="preserve"> </v>
      </c>
      <c r="O14" s="5" t="s">
        <v>2</v>
      </c>
      <c r="P14" s="8" t="str">
        <f>VLOOKUP(Tableau25[[#This Row],[PLACE SCAER]],PointsClassement[],2,FALSE)</f>
        <v xml:space="preserve"> </v>
      </c>
      <c r="Q14" s="5" t="s">
        <v>2</v>
      </c>
      <c r="R14" s="8" t="str">
        <f>VLOOKUP(Tableau25[[#This Row],[PLACE GOUEZEC]],PointsClassement[],2,FALSE)</f>
        <v xml:space="preserve"> </v>
      </c>
      <c r="S14" s="8" t="s">
        <v>2</v>
      </c>
      <c r="T14" s="6" t="s">
        <v>2</v>
      </c>
      <c r="U14" s="7">
        <f>SUM(F14,H14,J14,L14,N14,P14,R14,T14,Tableau25[[#This Row],[JOKER]])</f>
        <v>145</v>
      </c>
    </row>
    <row r="15" spans="1:21" x14ac:dyDescent="0.35">
      <c r="A15">
        <v>10</v>
      </c>
      <c r="B15" t="s">
        <v>139</v>
      </c>
      <c r="C15" t="s">
        <v>67</v>
      </c>
      <c r="D15" t="s">
        <v>90</v>
      </c>
      <c r="E15" s="3" t="s">
        <v>2</v>
      </c>
      <c r="F15" s="8" t="str">
        <f>VLOOKUP(Tableau25[[#This Row],[PLACE QUIMPER]],PointsClassement[],2,FALSE)</f>
        <v xml:space="preserve"> </v>
      </c>
      <c r="G15" s="5">
        <v>8</v>
      </c>
      <c r="H15" s="8">
        <f>VLOOKUP(Tableau25[[#This Row],[PLACE RIEC]],PointsClassement[],2,FALSE)</f>
        <v>65</v>
      </c>
      <c r="I15" s="5">
        <v>10</v>
      </c>
      <c r="J15" s="8">
        <f>VLOOKUP(Tableau25[[#This Row],[PLACE QUIMPERLE]],PointsClassement[],2,FALSE)</f>
        <v>55</v>
      </c>
      <c r="K15" s="5" t="s">
        <v>2</v>
      </c>
      <c r="L15" s="8" t="str">
        <f>VLOOKUP(Tableau25[[#This Row],[PLACE ERGUE]],PointsClassement[],2,FALSE)</f>
        <v xml:space="preserve"> </v>
      </c>
      <c r="M15" s="5" t="s">
        <v>2</v>
      </c>
      <c r="N15" s="8" t="str">
        <f>VLOOKUP(Tableau25[[#This Row],[PLACE TREGUNC]],PointsClassement[],2,FALSE)</f>
        <v xml:space="preserve"> </v>
      </c>
      <c r="O15" s="5" t="s">
        <v>2</v>
      </c>
      <c r="P15" s="8" t="str">
        <f>VLOOKUP(Tableau25[[#This Row],[PLACE SCAER]],PointsClassement[],2,FALSE)</f>
        <v xml:space="preserve"> </v>
      </c>
      <c r="Q15" s="5" t="s">
        <v>2</v>
      </c>
      <c r="R15" s="8" t="str">
        <f>VLOOKUP(Tableau25[[#This Row],[PLACE GOUEZEC]],PointsClassement[],2,FALSE)</f>
        <v xml:space="preserve"> </v>
      </c>
      <c r="S15" s="8">
        <v>0</v>
      </c>
      <c r="T15" s="6">
        <v>0</v>
      </c>
      <c r="U15" s="7">
        <f>SUM(F15,H15,J15,L15,N15,P15,R15,T15,Tableau25[[#This Row],[JOKER]])</f>
        <v>120</v>
      </c>
    </row>
    <row r="16" spans="1:21" x14ac:dyDescent="0.35">
      <c r="A16">
        <v>11</v>
      </c>
      <c r="B16" t="s">
        <v>354</v>
      </c>
      <c r="C16" t="s">
        <v>355</v>
      </c>
      <c r="D16" t="s">
        <v>68</v>
      </c>
      <c r="E16" s="3">
        <v>7</v>
      </c>
      <c r="F16" s="8">
        <f>VLOOKUP(Tableau25[[#This Row],[PLACE QUIMPER]],PointsClassement[],2,FALSE)</f>
        <v>70</v>
      </c>
      <c r="G16" s="5" t="s">
        <v>2</v>
      </c>
      <c r="H16" s="8" t="str">
        <f>VLOOKUP(Tableau25[[#This Row],[PLACE RIEC]],PointsClassement[],2,FALSE)</f>
        <v xml:space="preserve"> </v>
      </c>
      <c r="I16" s="5" t="s">
        <v>2</v>
      </c>
      <c r="J16" s="8" t="str">
        <f>VLOOKUP(Tableau25[[#This Row],[PLACE QUIMPERLE]],PointsClassement[],2,FALSE)</f>
        <v xml:space="preserve"> </v>
      </c>
      <c r="K16" s="5" t="s">
        <v>2</v>
      </c>
      <c r="L16" s="8" t="str">
        <f>VLOOKUP(Tableau25[[#This Row],[PLACE ERGUE]],PointsClassement[],2,FALSE)</f>
        <v xml:space="preserve"> </v>
      </c>
      <c r="M16" s="5" t="s">
        <v>2</v>
      </c>
      <c r="N16" s="8" t="str">
        <f>VLOOKUP(Tableau25[[#This Row],[PLACE TREGUNC]],PointsClassement[],2,FALSE)</f>
        <v xml:space="preserve"> </v>
      </c>
      <c r="O16" s="5" t="s">
        <v>2</v>
      </c>
      <c r="P16" s="8" t="str">
        <f>VLOOKUP(Tableau25[[#This Row],[PLACE SCAER]],PointsClassement[],2,FALSE)</f>
        <v xml:space="preserve"> </v>
      </c>
      <c r="Q16" s="5" t="s">
        <v>2</v>
      </c>
      <c r="R16" s="8" t="str">
        <f>VLOOKUP(Tableau25[[#This Row],[PLACE GOUEZEC]],PointsClassement[],2,FALSE)</f>
        <v xml:space="preserve"> </v>
      </c>
      <c r="S16" s="8">
        <v>0</v>
      </c>
      <c r="T16" s="6">
        <v>0</v>
      </c>
      <c r="U16" s="7">
        <f>SUM(F16,H16,J16,L16,N16,P16,R16,T16,Tableau25[[#This Row],[JOKER]])</f>
        <v>70</v>
      </c>
    </row>
    <row r="17" spans="1:21" x14ac:dyDescent="0.35">
      <c r="A17">
        <v>12</v>
      </c>
      <c r="B17" t="s">
        <v>404</v>
      </c>
      <c r="C17" t="s">
        <v>405</v>
      </c>
      <c r="D17" t="s">
        <v>406</v>
      </c>
      <c r="E17" s="3" t="s">
        <v>2</v>
      </c>
      <c r="F17" s="8" t="str">
        <f>VLOOKUP(Tableau25[[#This Row],[PLACE QUIMPER]],PointsClassement[],2,FALSE)</f>
        <v xml:space="preserve"> </v>
      </c>
      <c r="G17" s="5" t="s">
        <v>2</v>
      </c>
      <c r="H17" s="8" t="str">
        <f>VLOOKUP(Tableau25[[#This Row],[PLACE RIEC]],PointsClassement[],2,FALSE)</f>
        <v xml:space="preserve"> </v>
      </c>
      <c r="I17" s="5">
        <v>7</v>
      </c>
      <c r="J17" s="8">
        <f>VLOOKUP(Tableau25[[#This Row],[PLACE QUIMPERLE]],PointsClassement[],2,FALSE)</f>
        <v>70</v>
      </c>
      <c r="K17" s="5" t="s">
        <v>2</v>
      </c>
      <c r="L17" s="8" t="str">
        <f>VLOOKUP(Tableau25[[#This Row],[PLACE ERGUE]],PointsClassement[],2,FALSE)</f>
        <v xml:space="preserve"> </v>
      </c>
      <c r="M17" s="5" t="s">
        <v>2</v>
      </c>
      <c r="N17" s="8" t="str">
        <f>VLOOKUP(Tableau25[[#This Row],[PLACE TREGUNC]],PointsClassement[],2,FALSE)</f>
        <v xml:space="preserve"> </v>
      </c>
      <c r="O17" s="5" t="s">
        <v>2</v>
      </c>
      <c r="P17" s="8" t="str">
        <f>VLOOKUP(Tableau25[[#This Row],[PLACE SCAER]],PointsClassement[],2,FALSE)</f>
        <v xml:space="preserve"> </v>
      </c>
      <c r="Q17" s="5" t="s">
        <v>2</v>
      </c>
      <c r="R17" s="8" t="str">
        <f>VLOOKUP(Tableau25[[#This Row],[PLACE GOUEZEC]],PointsClassement[],2,FALSE)</f>
        <v xml:space="preserve"> </v>
      </c>
      <c r="S17" s="8">
        <v>0</v>
      </c>
      <c r="T17" s="6">
        <v>0</v>
      </c>
      <c r="U17" s="7">
        <f>SUM(F17,H17,J17,L17,N17,P17,R17,T17,Tableau25[[#This Row],[JOKER]])</f>
        <v>70</v>
      </c>
    </row>
    <row r="18" spans="1:21" x14ac:dyDescent="0.35">
      <c r="A18">
        <v>13</v>
      </c>
      <c r="B18" t="s">
        <v>357</v>
      </c>
      <c r="C18" t="s">
        <v>197</v>
      </c>
      <c r="D18" t="s">
        <v>92</v>
      </c>
      <c r="E18" s="3">
        <v>10</v>
      </c>
      <c r="F18" s="8">
        <f>VLOOKUP(Tableau25[[#This Row],[PLACE QUIMPER]],PointsClassement[],2,FALSE)</f>
        <v>55</v>
      </c>
      <c r="G18" s="5" t="s">
        <v>2</v>
      </c>
      <c r="H18" s="8" t="str">
        <f>VLOOKUP(Tableau25[[#This Row],[PLACE RIEC]],PointsClassement[],2,FALSE)</f>
        <v xml:space="preserve"> </v>
      </c>
      <c r="I18" s="5" t="s">
        <v>3</v>
      </c>
      <c r="J18" s="8">
        <f>VLOOKUP(Tableau25[[#This Row],[PLACE QUIMPERLE]],PointsClassement[],2,FALSE)</f>
        <v>5</v>
      </c>
      <c r="K18" s="5" t="s">
        <v>2</v>
      </c>
      <c r="L18" s="8" t="str">
        <f>VLOOKUP(Tableau25[[#This Row],[PLACE ERGUE]],PointsClassement[],2,FALSE)</f>
        <v xml:space="preserve"> </v>
      </c>
      <c r="M18" s="5" t="s">
        <v>2</v>
      </c>
      <c r="N18" s="8" t="str">
        <f>VLOOKUP(Tableau25[[#This Row],[PLACE TREGUNC]],PointsClassement[],2,FALSE)</f>
        <v xml:space="preserve"> </v>
      </c>
      <c r="O18" s="5" t="s">
        <v>2</v>
      </c>
      <c r="P18" s="8" t="str">
        <f>VLOOKUP(Tableau25[[#This Row],[PLACE SCAER]],PointsClassement[],2,FALSE)</f>
        <v xml:space="preserve"> </v>
      </c>
      <c r="Q18" s="5" t="s">
        <v>2</v>
      </c>
      <c r="R18" s="8" t="str">
        <f>VLOOKUP(Tableau25[[#This Row],[PLACE GOUEZEC]],PointsClassement[],2,FALSE)</f>
        <v xml:space="preserve"> </v>
      </c>
      <c r="S18" s="8">
        <v>0</v>
      </c>
      <c r="T18" s="6">
        <v>0</v>
      </c>
      <c r="U18" s="7">
        <f>SUM(F18,H18,J18,L18,N18,P18,R18,T18,Tableau25[[#This Row],[JOKER]])</f>
        <v>60</v>
      </c>
    </row>
    <row r="19" spans="1:21" x14ac:dyDescent="0.35">
      <c r="A19">
        <v>14</v>
      </c>
      <c r="B19" t="s">
        <v>337</v>
      </c>
      <c r="C19" t="s">
        <v>159</v>
      </c>
      <c r="D19" t="s">
        <v>77</v>
      </c>
      <c r="E19" s="3" t="s">
        <v>2</v>
      </c>
      <c r="F19" s="8" t="str">
        <f>VLOOKUP(Tableau25[[#This Row],[PLACE QUIMPER]],PointsClassement[],2,FALSE)</f>
        <v xml:space="preserve"> </v>
      </c>
      <c r="G19" s="5">
        <v>9</v>
      </c>
      <c r="H19" s="8">
        <f>VLOOKUP(Tableau25[[#This Row],[PLACE RIEC]],PointsClassement[],2,FALSE)</f>
        <v>60</v>
      </c>
      <c r="I19" s="5" t="s">
        <v>2</v>
      </c>
      <c r="J19" s="8" t="str">
        <f>VLOOKUP(Tableau25[[#This Row],[PLACE QUIMPERLE]],PointsClassement[],2,FALSE)</f>
        <v xml:space="preserve"> </v>
      </c>
      <c r="K19" s="5" t="s">
        <v>2</v>
      </c>
      <c r="L19" s="8" t="str">
        <f>VLOOKUP(Tableau25[[#This Row],[PLACE ERGUE]],PointsClassement[],2,FALSE)</f>
        <v xml:space="preserve"> </v>
      </c>
      <c r="M19" s="5" t="s">
        <v>2</v>
      </c>
      <c r="N19" s="8" t="str">
        <f>VLOOKUP(Tableau25[[#This Row],[PLACE TREGUNC]],PointsClassement[],2,FALSE)</f>
        <v xml:space="preserve"> </v>
      </c>
      <c r="O19" s="5" t="s">
        <v>2</v>
      </c>
      <c r="P19" s="8" t="str">
        <f>VLOOKUP(Tableau25[[#This Row],[PLACE SCAER]],PointsClassement[],2,FALSE)</f>
        <v xml:space="preserve"> </v>
      </c>
      <c r="Q19" s="5" t="s">
        <v>2</v>
      </c>
      <c r="R19" s="8" t="str">
        <f>VLOOKUP(Tableau25[[#This Row],[PLACE GOUEZEC]],PointsClassement[],2,FALSE)</f>
        <v xml:space="preserve"> </v>
      </c>
      <c r="S19" s="8">
        <v>0</v>
      </c>
      <c r="T19" s="6">
        <v>0</v>
      </c>
      <c r="U19" s="7">
        <f>SUM(F19,H19,J19,L19,N19,P19,R19,T19,Tableau25[[#This Row],[JOKER]])</f>
        <v>60</v>
      </c>
    </row>
    <row r="20" spans="1:21" x14ac:dyDescent="0.35">
      <c r="A20">
        <v>15</v>
      </c>
      <c r="B20" t="s">
        <v>242</v>
      </c>
      <c r="C20" t="s">
        <v>356</v>
      </c>
      <c r="D20" t="s">
        <v>230</v>
      </c>
      <c r="E20" s="3">
        <v>9</v>
      </c>
      <c r="F20" s="8">
        <f>VLOOKUP(Tableau25[[#This Row],[PLACE QUIMPER]],PointsClassement[],2,FALSE)</f>
        <v>60</v>
      </c>
      <c r="G20" s="5" t="s">
        <v>2</v>
      </c>
      <c r="H20" s="8" t="str">
        <f>VLOOKUP(Tableau25[[#This Row],[PLACE RIEC]],PointsClassement[],2,FALSE)</f>
        <v xml:space="preserve"> </v>
      </c>
      <c r="I20" s="5" t="s">
        <v>2</v>
      </c>
      <c r="J20" s="8" t="str">
        <f>VLOOKUP(Tableau25[[#This Row],[PLACE QUIMPERLE]],PointsClassement[],2,FALSE)</f>
        <v xml:space="preserve"> </v>
      </c>
      <c r="K20" s="5" t="s">
        <v>2</v>
      </c>
      <c r="L20" s="8" t="str">
        <f>VLOOKUP(Tableau25[[#This Row],[PLACE ERGUE]],PointsClassement[],2,FALSE)</f>
        <v xml:space="preserve"> </v>
      </c>
      <c r="M20" s="5" t="s">
        <v>2</v>
      </c>
      <c r="N20" s="8" t="str">
        <f>VLOOKUP(Tableau25[[#This Row],[PLACE TREGUNC]],PointsClassement[],2,FALSE)</f>
        <v xml:space="preserve"> </v>
      </c>
      <c r="O20" s="5" t="s">
        <v>2</v>
      </c>
      <c r="P20" s="8" t="str">
        <f>VLOOKUP(Tableau25[[#This Row],[PLACE SCAER]],PointsClassement[],2,FALSE)</f>
        <v xml:space="preserve"> </v>
      </c>
      <c r="Q20" s="5" t="s">
        <v>2</v>
      </c>
      <c r="R20" s="8" t="str">
        <f>VLOOKUP(Tableau25[[#This Row],[PLACE GOUEZEC]],PointsClassement[],2,FALSE)</f>
        <v xml:space="preserve"> </v>
      </c>
      <c r="S20" s="8">
        <v>0</v>
      </c>
      <c r="T20" s="6">
        <v>0</v>
      </c>
      <c r="U20" s="7">
        <f>SUM(F20,H20,J20,L20,N20,P20,R20,T20,Tableau25[[#This Row],[JOKER]])</f>
        <v>60</v>
      </c>
    </row>
    <row r="21" spans="1:21" x14ac:dyDescent="0.35">
      <c r="A21">
        <v>16</v>
      </c>
      <c r="B21" t="s">
        <v>407</v>
      </c>
      <c r="C21" t="s">
        <v>317</v>
      </c>
      <c r="D21" t="s">
        <v>74</v>
      </c>
      <c r="E21" s="3" t="s">
        <v>2</v>
      </c>
      <c r="F21" s="8" t="str">
        <f>VLOOKUP(Tableau25[[#This Row],[PLACE QUIMPER]],PointsClassement[],2,FALSE)</f>
        <v xml:space="preserve"> </v>
      </c>
      <c r="G21" s="5" t="s">
        <v>2</v>
      </c>
      <c r="H21" s="8" t="str">
        <f>VLOOKUP(Tableau25[[#This Row],[PLACE RIEC]],PointsClassement[],2,FALSE)</f>
        <v xml:space="preserve"> </v>
      </c>
      <c r="I21" s="5">
        <v>12</v>
      </c>
      <c r="J21" s="8">
        <f>VLOOKUP(Tableau25[[#This Row],[PLACE QUIMPERLE]],PointsClassement[],2,FALSE)</f>
        <v>45</v>
      </c>
      <c r="K21" s="5" t="s">
        <v>2</v>
      </c>
      <c r="L21" s="8" t="str">
        <f>VLOOKUP(Tableau25[[#This Row],[PLACE ERGUE]],PointsClassement[],2,FALSE)</f>
        <v xml:space="preserve"> </v>
      </c>
      <c r="M21" s="5" t="s">
        <v>2</v>
      </c>
      <c r="N21" s="8" t="str">
        <f>VLOOKUP(Tableau25[[#This Row],[PLACE TREGUNC]],PointsClassement[],2,FALSE)</f>
        <v xml:space="preserve"> </v>
      </c>
      <c r="O21" s="5" t="s">
        <v>2</v>
      </c>
      <c r="P21" s="8" t="str">
        <f>VLOOKUP(Tableau25[[#This Row],[PLACE SCAER]],PointsClassement[],2,FALSE)</f>
        <v xml:space="preserve"> </v>
      </c>
      <c r="Q21" s="5" t="s">
        <v>2</v>
      </c>
      <c r="R21" s="8" t="str">
        <f>VLOOKUP(Tableau25[[#This Row],[PLACE GOUEZEC]],PointsClassement[],2,FALSE)</f>
        <v xml:space="preserve"> </v>
      </c>
      <c r="S21" s="8">
        <v>0</v>
      </c>
      <c r="T21" s="6">
        <v>0</v>
      </c>
      <c r="U21" s="7">
        <f>SUM(F21,H21,J21,L21,N21,P21,R21,T21,Tableau25[[#This Row],[JOKER]])</f>
        <v>45</v>
      </c>
    </row>
    <row r="22" spans="1:21" x14ac:dyDescent="0.35">
      <c r="A22">
        <v>17</v>
      </c>
      <c r="B22" t="s">
        <v>358</v>
      </c>
      <c r="C22" t="s">
        <v>234</v>
      </c>
      <c r="D22" t="s">
        <v>92</v>
      </c>
      <c r="E22" s="3">
        <v>13</v>
      </c>
      <c r="F22" s="8">
        <f>VLOOKUP(Tableau25[[#This Row],[PLACE QUIMPER]],PointsClassement[],2,FALSE)</f>
        <v>40</v>
      </c>
      <c r="G22" s="5" t="s">
        <v>2</v>
      </c>
      <c r="H22" s="8" t="str">
        <f>VLOOKUP(Tableau25[[#This Row],[PLACE RIEC]],PointsClassement[],2,FALSE)</f>
        <v xml:space="preserve"> </v>
      </c>
      <c r="I22" s="5" t="s">
        <v>2</v>
      </c>
      <c r="J22" s="8" t="str">
        <f>VLOOKUP(Tableau25[[#This Row],[PLACE QUIMPERLE]],PointsClassement[],2,FALSE)</f>
        <v xml:space="preserve"> </v>
      </c>
      <c r="K22" s="5" t="s">
        <v>2</v>
      </c>
      <c r="L22" s="8" t="str">
        <f>VLOOKUP(Tableau25[[#This Row],[PLACE ERGUE]],PointsClassement[],2,FALSE)</f>
        <v xml:space="preserve"> </v>
      </c>
      <c r="M22" s="5" t="s">
        <v>2</v>
      </c>
      <c r="N22" s="8" t="str">
        <f>VLOOKUP(Tableau25[[#This Row],[PLACE TREGUNC]],PointsClassement[],2,FALSE)</f>
        <v xml:space="preserve"> </v>
      </c>
      <c r="O22" s="5" t="s">
        <v>2</v>
      </c>
      <c r="P22" s="8" t="str">
        <f>VLOOKUP(Tableau25[[#This Row],[PLACE SCAER]],PointsClassement[],2,FALSE)</f>
        <v xml:space="preserve"> </v>
      </c>
      <c r="Q22" s="5" t="s">
        <v>2</v>
      </c>
      <c r="R22" s="8" t="str">
        <f>VLOOKUP(Tableau25[[#This Row],[PLACE GOUEZEC]],PointsClassement[],2,FALSE)</f>
        <v xml:space="preserve"> </v>
      </c>
      <c r="S22" s="8">
        <v>0</v>
      </c>
      <c r="T22" s="6">
        <v>0</v>
      </c>
      <c r="U22" s="7">
        <f>SUM(F22,H22,J22,L22,N22,P22,R22,T22,Tableau25[[#This Row],[JOKER]])</f>
        <v>40</v>
      </c>
    </row>
    <row r="23" spans="1:21" x14ac:dyDescent="0.35">
      <c r="A23">
        <v>18</v>
      </c>
      <c r="B23" t="s">
        <v>408</v>
      </c>
      <c r="C23" t="s">
        <v>149</v>
      </c>
      <c r="D23" t="s">
        <v>409</v>
      </c>
      <c r="E23" s="3" t="s">
        <v>2</v>
      </c>
      <c r="F23" s="8" t="str">
        <f>VLOOKUP(Tableau25[[#This Row],[PLACE QUIMPER]],PointsClassement[],2,FALSE)</f>
        <v xml:space="preserve"> </v>
      </c>
      <c r="G23" s="5" t="s">
        <v>2</v>
      </c>
      <c r="H23" s="8" t="str">
        <f>VLOOKUP(Tableau25[[#This Row],[PLACE RIEC]],PointsClassement[],2,FALSE)</f>
        <v xml:space="preserve"> </v>
      </c>
      <c r="I23" s="5">
        <v>13</v>
      </c>
      <c r="J23" s="8">
        <f>VLOOKUP(Tableau25[[#This Row],[PLACE QUIMPERLE]],PointsClassement[],2,FALSE)</f>
        <v>40</v>
      </c>
      <c r="K23" s="5" t="s">
        <v>2</v>
      </c>
      <c r="L23" s="8" t="str">
        <f>VLOOKUP(Tableau25[[#This Row],[PLACE ERGUE]],PointsClassement[],2,FALSE)</f>
        <v xml:space="preserve"> </v>
      </c>
      <c r="M23" s="5" t="s">
        <v>2</v>
      </c>
      <c r="N23" s="8" t="str">
        <f>VLOOKUP(Tableau25[[#This Row],[PLACE TREGUNC]],PointsClassement[],2,FALSE)</f>
        <v xml:space="preserve"> </v>
      </c>
      <c r="O23" s="5" t="s">
        <v>2</v>
      </c>
      <c r="P23" s="8" t="str">
        <f>VLOOKUP(Tableau25[[#This Row],[PLACE SCAER]],PointsClassement[],2,FALSE)</f>
        <v xml:space="preserve"> </v>
      </c>
      <c r="Q23" s="5" t="s">
        <v>2</v>
      </c>
      <c r="R23" s="8" t="str">
        <f>VLOOKUP(Tableau25[[#This Row],[PLACE GOUEZEC]],PointsClassement[],2,FALSE)</f>
        <v xml:space="preserve"> </v>
      </c>
      <c r="S23" s="8">
        <v>0</v>
      </c>
      <c r="T23" s="6">
        <v>0</v>
      </c>
      <c r="U23" s="7">
        <f>SUM(F23,H23,J23,L23,N23,P23,R23,T23,Tableau25[[#This Row],[JOKER]])</f>
        <v>40</v>
      </c>
    </row>
    <row r="24" spans="1:21" x14ac:dyDescent="0.35">
      <c r="A24">
        <v>19</v>
      </c>
      <c r="B24" t="s">
        <v>410</v>
      </c>
      <c r="C24" t="s">
        <v>211</v>
      </c>
      <c r="D24" t="s">
        <v>406</v>
      </c>
      <c r="E24" s="3" t="s">
        <v>2</v>
      </c>
      <c r="F24" s="8" t="str">
        <f>VLOOKUP(Tableau25[[#This Row],[PLACE QUIMPER]],PointsClassement[],2,FALSE)</f>
        <v xml:space="preserve"> </v>
      </c>
      <c r="G24" s="5" t="s">
        <v>2</v>
      </c>
      <c r="H24" s="8" t="str">
        <f>VLOOKUP(Tableau25[[#This Row],[PLACE RIEC]],PointsClassement[],2,FALSE)</f>
        <v xml:space="preserve"> </v>
      </c>
      <c r="I24" s="5">
        <v>14</v>
      </c>
      <c r="J24" s="8">
        <f>VLOOKUP(Tableau25[[#This Row],[PLACE QUIMPERLE]],PointsClassement[],2,FALSE)</f>
        <v>35</v>
      </c>
      <c r="K24" s="5" t="s">
        <v>2</v>
      </c>
      <c r="L24" s="8" t="str">
        <f>VLOOKUP(Tableau25[[#This Row],[PLACE ERGUE]],PointsClassement[],2,FALSE)</f>
        <v xml:space="preserve"> </v>
      </c>
      <c r="M24" s="5" t="s">
        <v>2</v>
      </c>
      <c r="N24" s="8" t="str">
        <f>VLOOKUP(Tableau25[[#This Row],[PLACE TREGUNC]],PointsClassement[],2,FALSE)</f>
        <v xml:space="preserve"> </v>
      </c>
      <c r="O24" s="5" t="s">
        <v>2</v>
      </c>
      <c r="P24" s="8" t="str">
        <f>VLOOKUP(Tableau25[[#This Row],[PLACE SCAER]],PointsClassement[],2,FALSE)</f>
        <v xml:space="preserve"> </v>
      </c>
      <c r="Q24" s="5" t="s">
        <v>2</v>
      </c>
      <c r="R24" s="8" t="str">
        <f>VLOOKUP(Tableau25[[#This Row],[PLACE GOUEZEC]],PointsClassement[],2,FALSE)</f>
        <v xml:space="preserve"> </v>
      </c>
      <c r="S24" s="8">
        <v>0</v>
      </c>
      <c r="T24" s="6">
        <v>0</v>
      </c>
      <c r="U24" s="7">
        <f>SUM(F24,H24,J24,L24,N24,P24,R24,T24,Tableau25[[#This Row],[JOKER]])</f>
        <v>35</v>
      </c>
    </row>
    <row r="25" spans="1:21" x14ac:dyDescent="0.35">
      <c r="A25">
        <v>20</v>
      </c>
      <c r="B25" t="s">
        <v>411</v>
      </c>
      <c r="C25" t="s">
        <v>87</v>
      </c>
      <c r="D25" t="s">
        <v>71</v>
      </c>
      <c r="E25" s="3" t="s">
        <v>2</v>
      </c>
      <c r="F25" s="8" t="str">
        <f>VLOOKUP(Tableau25[[#This Row],[PLACE QUIMPER]],PointsClassement[],2,FALSE)</f>
        <v xml:space="preserve"> </v>
      </c>
      <c r="G25" s="5" t="s">
        <v>2</v>
      </c>
      <c r="H25" s="8" t="str">
        <f>VLOOKUP(Tableau25[[#This Row],[PLACE RIEC]],PointsClassement[],2,FALSE)</f>
        <v xml:space="preserve"> </v>
      </c>
      <c r="I25" s="5">
        <v>15</v>
      </c>
      <c r="J25" s="8">
        <f>VLOOKUP(Tableau25[[#This Row],[PLACE QUIMPERLE]],PointsClassement[],2,FALSE)</f>
        <v>30</v>
      </c>
      <c r="K25" s="5" t="s">
        <v>2</v>
      </c>
      <c r="L25" s="8" t="str">
        <f>VLOOKUP(Tableau25[[#This Row],[PLACE ERGUE]],PointsClassement[],2,FALSE)</f>
        <v xml:space="preserve"> </v>
      </c>
      <c r="M25" s="5" t="s">
        <v>2</v>
      </c>
      <c r="N25" s="8" t="str">
        <f>VLOOKUP(Tableau25[[#This Row],[PLACE TREGUNC]],PointsClassement[],2,FALSE)</f>
        <v xml:space="preserve"> </v>
      </c>
      <c r="O25" s="5" t="s">
        <v>2</v>
      </c>
      <c r="P25" s="8" t="str">
        <f>VLOOKUP(Tableau25[[#This Row],[PLACE SCAER]],PointsClassement[],2,FALSE)</f>
        <v xml:space="preserve"> </v>
      </c>
      <c r="Q25" s="5" t="s">
        <v>2</v>
      </c>
      <c r="R25" s="8" t="str">
        <f>VLOOKUP(Tableau25[[#This Row],[PLACE GOUEZEC]],PointsClassement[],2,FALSE)</f>
        <v xml:space="preserve"> </v>
      </c>
      <c r="S25" s="8">
        <v>0</v>
      </c>
      <c r="T25" s="6">
        <v>0</v>
      </c>
      <c r="U25" s="7">
        <f>SUM(F25,H25,J25,L25,N25,P25,R25,T25,Tableau25[[#This Row],[JOKER]])</f>
        <v>30</v>
      </c>
    </row>
    <row r="26" spans="1:21" x14ac:dyDescent="0.35">
      <c r="A26">
        <v>21</v>
      </c>
      <c r="B26" t="s">
        <v>412</v>
      </c>
      <c r="C26" t="s">
        <v>159</v>
      </c>
      <c r="D26" t="s">
        <v>409</v>
      </c>
      <c r="E26" s="3" t="s">
        <v>2</v>
      </c>
      <c r="F26" s="8" t="str">
        <f>VLOOKUP(Tableau25[[#This Row],[PLACE QUIMPER]],PointsClassement[],2,FALSE)</f>
        <v xml:space="preserve"> </v>
      </c>
      <c r="G26" s="5" t="s">
        <v>2</v>
      </c>
      <c r="H26" s="8" t="str">
        <f>VLOOKUP(Tableau25[[#This Row],[PLACE RIEC]],PointsClassement[],2,FALSE)</f>
        <v xml:space="preserve"> </v>
      </c>
      <c r="I26" s="5">
        <v>16</v>
      </c>
      <c r="J26" s="8">
        <f>VLOOKUP(Tableau25[[#This Row],[PLACE QUIMPERLE]],PointsClassement[],2,FALSE)</f>
        <v>25</v>
      </c>
      <c r="K26" s="5" t="s">
        <v>2</v>
      </c>
      <c r="L26" s="8" t="str">
        <f>VLOOKUP(Tableau25[[#This Row],[PLACE ERGUE]],PointsClassement[],2,FALSE)</f>
        <v xml:space="preserve"> </v>
      </c>
      <c r="M26" s="5" t="s">
        <v>2</v>
      </c>
      <c r="N26" s="8" t="str">
        <f>VLOOKUP(Tableau25[[#This Row],[PLACE TREGUNC]],PointsClassement[],2,FALSE)</f>
        <v xml:space="preserve"> </v>
      </c>
      <c r="O26" s="5" t="s">
        <v>2</v>
      </c>
      <c r="P26" s="8" t="str">
        <f>VLOOKUP(Tableau25[[#This Row],[PLACE SCAER]],PointsClassement[],2,FALSE)</f>
        <v xml:space="preserve"> </v>
      </c>
      <c r="Q26" s="5" t="s">
        <v>2</v>
      </c>
      <c r="R26" s="8" t="str">
        <f>VLOOKUP(Tableau25[[#This Row],[PLACE GOUEZEC]],PointsClassement[],2,FALSE)</f>
        <v xml:space="preserve"> </v>
      </c>
      <c r="S26" s="8">
        <v>0</v>
      </c>
      <c r="T26" s="6">
        <v>0</v>
      </c>
      <c r="U26" s="7">
        <f>SUM(F26,H26,J26,L26,N26,P26,R26,T26,Tableau25[[#This Row],[JOKER]])</f>
        <v>25</v>
      </c>
    </row>
    <row r="27" spans="1:21" x14ac:dyDescent="0.35">
      <c r="A27">
        <v>22</v>
      </c>
      <c r="B27" t="s">
        <v>413</v>
      </c>
      <c r="C27" t="s">
        <v>414</v>
      </c>
      <c r="D27" t="s">
        <v>74</v>
      </c>
      <c r="E27" s="3" t="s">
        <v>2</v>
      </c>
      <c r="F27" s="8" t="str">
        <f>VLOOKUP(Tableau25[[#This Row],[PLACE QUIMPER]],PointsClassement[],2,FALSE)</f>
        <v xml:space="preserve"> </v>
      </c>
      <c r="G27" s="5" t="s">
        <v>2</v>
      </c>
      <c r="H27" s="8" t="str">
        <f>VLOOKUP(Tableau25[[#This Row],[PLACE RIEC]],PointsClassement[],2,FALSE)</f>
        <v xml:space="preserve"> </v>
      </c>
      <c r="I27" s="5">
        <v>17</v>
      </c>
      <c r="J27" s="8">
        <f>VLOOKUP(Tableau25[[#This Row],[PLACE QUIMPERLE]],PointsClassement[],2,FALSE)</f>
        <v>20</v>
      </c>
      <c r="K27" s="5" t="s">
        <v>2</v>
      </c>
      <c r="L27" s="8" t="str">
        <f>VLOOKUP(Tableau25[[#This Row],[PLACE ERGUE]],PointsClassement[],2,FALSE)</f>
        <v xml:space="preserve"> </v>
      </c>
      <c r="M27" s="5" t="s">
        <v>2</v>
      </c>
      <c r="N27" s="8" t="str">
        <f>VLOOKUP(Tableau25[[#This Row],[PLACE TREGUNC]],PointsClassement[],2,FALSE)</f>
        <v xml:space="preserve"> </v>
      </c>
      <c r="O27" s="5" t="s">
        <v>2</v>
      </c>
      <c r="P27" s="8" t="str">
        <f>VLOOKUP(Tableau25[[#This Row],[PLACE SCAER]],PointsClassement[],2,FALSE)</f>
        <v xml:space="preserve"> </v>
      </c>
      <c r="Q27" s="5" t="s">
        <v>2</v>
      </c>
      <c r="R27" s="8" t="str">
        <f>VLOOKUP(Tableau25[[#This Row],[PLACE GOUEZEC]],PointsClassement[],2,FALSE)</f>
        <v xml:space="preserve"> </v>
      </c>
      <c r="S27" s="8">
        <v>0</v>
      </c>
      <c r="T27" s="6">
        <v>0</v>
      </c>
      <c r="U27" s="7">
        <f>SUM(F27,H27,J27,L27,N27,P27,R27,T27,Tableau25[[#This Row],[JOKER]])</f>
        <v>20</v>
      </c>
    </row>
    <row r="28" spans="1:21" x14ac:dyDescent="0.35">
      <c r="A28">
        <v>23</v>
      </c>
      <c r="B28" t="s">
        <v>415</v>
      </c>
      <c r="C28" t="s">
        <v>416</v>
      </c>
      <c r="D28" t="s">
        <v>417</v>
      </c>
      <c r="E28" s="3" t="s">
        <v>2</v>
      </c>
      <c r="F28" s="8" t="str">
        <f>VLOOKUP(Tableau25[[#This Row],[PLACE QUIMPER]],PointsClassement[],2,FALSE)</f>
        <v xml:space="preserve"> </v>
      </c>
      <c r="G28" s="5" t="s">
        <v>2</v>
      </c>
      <c r="H28" s="8" t="str">
        <f>VLOOKUP(Tableau25[[#This Row],[PLACE RIEC]],PointsClassement[],2,FALSE)</f>
        <v xml:space="preserve"> </v>
      </c>
      <c r="I28" s="5">
        <v>18</v>
      </c>
      <c r="J28" s="8">
        <f>VLOOKUP(Tableau25[[#This Row],[PLACE QUIMPERLE]],PointsClassement[],2,FALSE)</f>
        <v>15</v>
      </c>
      <c r="K28" s="5" t="s">
        <v>2</v>
      </c>
      <c r="L28" s="8" t="str">
        <f>VLOOKUP(Tableau25[[#This Row],[PLACE ERGUE]],PointsClassement[],2,FALSE)</f>
        <v xml:space="preserve"> </v>
      </c>
      <c r="M28" s="5" t="s">
        <v>2</v>
      </c>
      <c r="N28" s="8" t="str">
        <f>VLOOKUP(Tableau25[[#This Row],[PLACE TREGUNC]],PointsClassement[],2,FALSE)</f>
        <v xml:space="preserve"> </v>
      </c>
      <c r="O28" s="5" t="s">
        <v>2</v>
      </c>
      <c r="P28" s="8" t="str">
        <f>VLOOKUP(Tableau25[[#This Row],[PLACE SCAER]],PointsClassement[],2,FALSE)</f>
        <v xml:space="preserve"> </v>
      </c>
      <c r="Q28" s="5" t="s">
        <v>2</v>
      </c>
      <c r="R28" s="8" t="str">
        <f>VLOOKUP(Tableau25[[#This Row],[PLACE GOUEZEC]],PointsClassement[],2,FALSE)</f>
        <v xml:space="preserve"> </v>
      </c>
      <c r="S28" s="8">
        <v>0</v>
      </c>
      <c r="T28" s="6">
        <v>0</v>
      </c>
      <c r="U28" s="7">
        <f>SUM(F28,H28,J28,L28,N28,P28,R28,T28,Tableau25[[#This Row],[JOKER]])</f>
        <v>15</v>
      </c>
    </row>
    <row r="29" spans="1:21" x14ac:dyDescent="0.35">
      <c r="A29">
        <v>24</v>
      </c>
      <c r="B29" t="s">
        <v>418</v>
      </c>
      <c r="C29" t="s">
        <v>419</v>
      </c>
      <c r="D29" t="s">
        <v>406</v>
      </c>
      <c r="E29" s="3" t="s">
        <v>2</v>
      </c>
      <c r="F29" s="8" t="str">
        <f>VLOOKUP(Tableau25[[#This Row],[PLACE QUIMPER]],PointsClassement[],2,FALSE)</f>
        <v xml:space="preserve"> </v>
      </c>
      <c r="G29" s="5" t="s">
        <v>2</v>
      </c>
      <c r="H29" s="8" t="str">
        <f>VLOOKUP(Tableau25[[#This Row],[PLACE RIEC]],PointsClassement[],2,FALSE)</f>
        <v xml:space="preserve"> </v>
      </c>
      <c r="I29" s="5">
        <v>19</v>
      </c>
      <c r="J29" s="8">
        <f>VLOOKUP(Tableau25[[#This Row],[PLACE QUIMPERLE]],PointsClassement[],2,FALSE)</f>
        <v>10</v>
      </c>
      <c r="K29" s="5" t="s">
        <v>2</v>
      </c>
      <c r="L29" s="8" t="str">
        <f>VLOOKUP(Tableau25[[#This Row],[PLACE ERGUE]],PointsClassement[],2,FALSE)</f>
        <v xml:space="preserve"> </v>
      </c>
      <c r="M29" s="5" t="s">
        <v>2</v>
      </c>
      <c r="N29" s="8" t="str">
        <f>VLOOKUP(Tableau25[[#This Row],[PLACE TREGUNC]],PointsClassement[],2,FALSE)</f>
        <v xml:space="preserve"> </v>
      </c>
      <c r="O29" s="5" t="s">
        <v>2</v>
      </c>
      <c r="P29" s="8" t="str">
        <f>VLOOKUP(Tableau25[[#This Row],[PLACE SCAER]],PointsClassement[],2,FALSE)</f>
        <v xml:space="preserve"> </v>
      </c>
      <c r="Q29" s="5" t="s">
        <v>2</v>
      </c>
      <c r="R29" s="8" t="str">
        <f>VLOOKUP(Tableau25[[#This Row],[PLACE GOUEZEC]],PointsClassement[],2,FALSE)</f>
        <v xml:space="preserve"> </v>
      </c>
      <c r="S29" s="8">
        <v>0</v>
      </c>
      <c r="T29" s="6">
        <v>0</v>
      </c>
      <c r="U29" s="7">
        <f>SUM(F29,H29,J29,L29,N29,P29,R29,T29,Tableau25[[#This Row],[JOKER]])</f>
        <v>10</v>
      </c>
    </row>
    <row r="30" spans="1:21" x14ac:dyDescent="0.35">
      <c r="A30">
        <v>25</v>
      </c>
      <c r="E30" s="3" t="s">
        <v>2</v>
      </c>
      <c r="F30" s="8" t="str">
        <f>VLOOKUP(Tableau25[[#This Row],[PLACE QUIMPER]],PointsClassement[],2,FALSE)</f>
        <v xml:space="preserve"> </v>
      </c>
      <c r="G30" s="5" t="s">
        <v>2</v>
      </c>
      <c r="H30" s="8" t="str">
        <f>VLOOKUP(Tableau25[[#This Row],[PLACE RIEC]],PointsClassement[],2,FALSE)</f>
        <v xml:space="preserve"> </v>
      </c>
      <c r="I30" s="5" t="s">
        <v>2</v>
      </c>
      <c r="J30" s="8" t="str">
        <f>VLOOKUP(Tableau25[[#This Row],[PLACE QUIMPERLE]],PointsClassement[],2,FALSE)</f>
        <v xml:space="preserve"> </v>
      </c>
      <c r="K30" s="5" t="s">
        <v>2</v>
      </c>
      <c r="L30" s="8" t="str">
        <f>VLOOKUP(Tableau25[[#This Row],[PLACE ERGUE]],PointsClassement[],2,FALSE)</f>
        <v xml:space="preserve"> </v>
      </c>
      <c r="M30" s="5" t="s">
        <v>2</v>
      </c>
      <c r="N30" s="8" t="str">
        <f>VLOOKUP(Tableau25[[#This Row],[PLACE TREGUNC]],PointsClassement[],2,FALSE)</f>
        <v xml:space="preserve"> </v>
      </c>
      <c r="O30" s="5" t="s">
        <v>2</v>
      </c>
      <c r="P30" s="8" t="str">
        <f>VLOOKUP(Tableau25[[#This Row],[PLACE SCAER]],PointsClassement[],2,FALSE)</f>
        <v xml:space="preserve"> </v>
      </c>
      <c r="Q30" s="5" t="s">
        <v>2</v>
      </c>
      <c r="R30" s="8" t="str">
        <f>VLOOKUP(Tableau25[[#This Row],[PLACE GOUEZEC]],PointsClassement[],2,FALSE)</f>
        <v xml:space="preserve"> </v>
      </c>
      <c r="S30" s="8" t="s">
        <v>2</v>
      </c>
      <c r="T30" s="6" t="s">
        <v>2</v>
      </c>
      <c r="U30" s="7">
        <f>SUM(F30,H30,J30,L30,N30,P30,R30,T30,Tableau25[[#This Row],[JOKER]])</f>
        <v>0</v>
      </c>
    </row>
    <row r="31" spans="1:21" x14ac:dyDescent="0.35">
      <c r="A31">
        <v>26</v>
      </c>
      <c r="E31" s="3" t="s">
        <v>2</v>
      </c>
      <c r="F31" s="8" t="str">
        <f>VLOOKUP(Tableau25[[#This Row],[PLACE QUIMPER]],PointsClassement[],2,FALSE)</f>
        <v xml:space="preserve"> </v>
      </c>
      <c r="G31" s="5" t="s">
        <v>2</v>
      </c>
      <c r="H31" s="8" t="str">
        <f>VLOOKUP(Tableau25[[#This Row],[PLACE RIEC]],PointsClassement[],2,FALSE)</f>
        <v xml:space="preserve"> </v>
      </c>
      <c r="I31" s="5" t="s">
        <v>2</v>
      </c>
      <c r="J31" s="8" t="str">
        <f>VLOOKUP(Tableau25[[#This Row],[PLACE QUIMPERLE]],PointsClassement[],2,FALSE)</f>
        <v xml:space="preserve"> </v>
      </c>
      <c r="K31" s="5" t="s">
        <v>2</v>
      </c>
      <c r="L31" s="8" t="str">
        <f>VLOOKUP(Tableau25[[#This Row],[PLACE ERGUE]],PointsClassement[],2,FALSE)</f>
        <v xml:space="preserve"> </v>
      </c>
      <c r="M31" s="5" t="s">
        <v>2</v>
      </c>
      <c r="N31" s="8" t="str">
        <f>VLOOKUP(Tableau25[[#This Row],[PLACE TREGUNC]],PointsClassement[],2,FALSE)</f>
        <v xml:space="preserve"> </v>
      </c>
      <c r="O31" s="5" t="s">
        <v>2</v>
      </c>
      <c r="P31" s="8" t="str">
        <f>VLOOKUP(Tableau25[[#This Row],[PLACE SCAER]],PointsClassement[],2,FALSE)</f>
        <v xml:space="preserve"> </v>
      </c>
      <c r="Q31" s="5" t="s">
        <v>2</v>
      </c>
      <c r="R31" s="8" t="str">
        <f>VLOOKUP(Tableau25[[#This Row],[PLACE GOUEZEC]],PointsClassement[],2,FALSE)</f>
        <v xml:space="preserve"> </v>
      </c>
      <c r="S31" s="8" t="s">
        <v>2</v>
      </c>
      <c r="T31" s="6" t="s">
        <v>2</v>
      </c>
      <c r="U31" s="7">
        <f>SUM(F31,H31,J31,L31,N31,P31,R31,T31,Tableau25[[#This Row],[JOKER]])</f>
        <v>0</v>
      </c>
    </row>
    <row r="32" spans="1:21" x14ac:dyDescent="0.35">
      <c r="A32">
        <v>27</v>
      </c>
      <c r="E32" s="3" t="s">
        <v>2</v>
      </c>
      <c r="F32" s="8" t="str">
        <f>VLOOKUP(Tableau25[[#This Row],[PLACE QUIMPER]],PointsClassement[],2,FALSE)</f>
        <v xml:space="preserve"> </v>
      </c>
      <c r="G32" s="5" t="s">
        <v>2</v>
      </c>
      <c r="H32" s="8" t="str">
        <f>VLOOKUP(Tableau25[[#This Row],[PLACE RIEC]],PointsClassement[],2,FALSE)</f>
        <v xml:space="preserve"> </v>
      </c>
      <c r="I32" s="5" t="s">
        <v>2</v>
      </c>
      <c r="J32" s="8" t="str">
        <f>VLOOKUP(Tableau25[[#This Row],[PLACE QUIMPERLE]],PointsClassement[],2,FALSE)</f>
        <v xml:space="preserve"> </v>
      </c>
      <c r="K32" s="5" t="s">
        <v>2</v>
      </c>
      <c r="L32" s="8" t="str">
        <f>VLOOKUP(Tableau25[[#This Row],[PLACE ERGUE]],PointsClassement[],2,FALSE)</f>
        <v xml:space="preserve"> </v>
      </c>
      <c r="M32" s="5" t="s">
        <v>2</v>
      </c>
      <c r="N32" s="8" t="str">
        <f>VLOOKUP(Tableau25[[#This Row],[PLACE TREGUNC]],PointsClassement[],2,FALSE)</f>
        <v xml:space="preserve"> </v>
      </c>
      <c r="O32" s="5" t="s">
        <v>2</v>
      </c>
      <c r="P32" s="8" t="str">
        <f>VLOOKUP(Tableau25[[#This Row],[PLACE SCAER]],PointsClassement[],2,FALSE)</f>
        <v xml:space="preserve"> </v>
      </c>
      <c r="Q32" s="5" t="s">
        <v>2</v>
      </c>
      <c r="R32" s="8" t="str">
        <f>VLOOKUP(Tableau25[[#This Row],[PLACE GOUEZEC]],PointsClassement[],2,FALSE)</f>
        <v xml:space="preserve"> </v>
      </c>
      <c r="S32" s="8" t="s">
        <v>2</v>
      </c>
      <c r="T32" s="6" t="s">
        <v>2</v>
      </c>
      <c r="U32" s="7">
        <f>SUM(F32,H32,J32,L32,N32,P32,R32,T32,Tableau25[[#This Row],[JOKER]])</f>
        <v>0</v>
      </c>
    </row>
    <row r="33" spans="1:21" x14ac:dyDescent="0.35">
      <c r="A33">
        <v>28</v>
      </c>
      <c r="E33" s="3" t="s">
        <v>2</v>
      </c>
      <c r="F33" s="8" t="str">
        <f>VLOOKUP(Tableau25[[#This Row],[PLACE QUIMPER]],PointsClassement[],2,FALSE)</f>
        <v xml:space="preserve"> </v>
      </c>
      <c r="G33" s="5" t="s">
        <v>2</v>
      </c>
      <c r="H33" s="8" t="str">
        <f>VLOOKUP(Tableau25[[#This Row],[PLACE RIEC]],PointsClassement[],2,FALSE)</f>
        <v xml:space="preserve"> </v>
      </c>
      <c r="I33" s="5" t="s">
        <v>2</v>
      </c>
      <c r="J33" s="8" t="str">
        <f>VLOOKUP(Tableau25[[#This Row],[PLACE QUIMPERLE]],PointsClassement[],2,FALSE)</f>
        <v xml:space="preserve"> </v>
      </c>
      <c r="K33" s="5" t="s">
        <v>2</v>
      </c>
      <c r="L33" s="8" t="str">
        <f>VLOOKUP(Tableau25[[#This Row],[PLACE ERGUE]],PointsClassement[],2,FALSE)</f>
        <v xml:space="preserve"> </v>
      </c>
      <c r="M33" s="5" t="s">
        <v>2</v>
      </c>
      <c r="N33" s="8" t="str">
        <f>VLOOKUP(Tableau25[[#This Row],[PLACE TREGUNC]],PointsClassement[],2,FALSE)</f>
        <v xml:space="preserve"> </v>
      </c>
      <c r="O33" s="5" t="s">
        <v>2</v>
      </c>
      <c r="P33" s="8" t="str">
        <f>VLOOKUP(Tableau25[[#This Row],[PLACE SCAER]],PointsClassement[],2,FALSE)</f>
        <v xml:space="preserve"> </v>
      </c>
      <c r="Q33" s="5" t="s">
        <v>2</v>
      </c>
      <c r="R33" s="8" t="str">
        <f>VLOOKUP(Tableau25[[#This Row],[PLACE GOUEZEC]],PointsClassement[],2,FALSE)</f>
        <v xml:space="preserve"> </v>
      </c>
      <c r="S33" s="8" t="s">
        <v>2</v>
      </c>
      <c r="T33" s="6" t="s">
        <v>2</v>
      </c>
      <c r="U33" s="7">
        <f>SUM(F33,H33,J33,L33,N33,P33,R33,T33,Tableau25[[#This Row],[JOKER]])</f>
        <v>0</v>
      </c>
    </row>
    <row r="34" spans="1:21" x14ac:dyDescent="0.35">
      <c r="A34">
        <v>29</v>
      </c>
      <c r="E34" s="3" t="s">
        <v>2</v>
      </c>
      <c r="F34" s="8" t="str">
        <f>VLOOKUP(Tableau25[[#This Row],[PLACE QUIMPER]],PointsClassement[],2,FALSE)</f>
        <v xml:space="preserve"> </v>
      </c>
      <c r="G34" s="5" t="s">
        <v>2</v>
      </c>
      <c r="H34" s="8" t="str">
        <f>VLOOKUP(Tableau25[[#This Row],[PLACE RIEC]],PointsClassement[],2,FALSE)</f>
        <v xml:space="preserve"> </v>
      </c>
      <c r="I34" s="5" t="s">
        <v>2</v>
      </c>
      <c r="J34" s="8" t="str">
        <f>VLOOKUP(Tableau25[[#This Row],[PLACE QUIMPERLE]],PointsClassement[],2,FALSE)</f>
        <v xml:space="preserve"> </v>
      </c>
      <c r="K34" s="5" t="s">
        <v>2</v>
      </c>
      <c r="L34" s="8" t="str">
        <f>VLOOKUP(Tableau25[[#This Row],[PLACE ERGUE]],PointsClassement[],2,FALSE)</f>
        <v xml:space="preserve"> </v>
      </c>
      <c r="M34" s="5" t="s">
        <v>2</v>
      </c>
      <c r="N34" s="8" t="str">
        <f>VLOOKUP(Tableau25[[#This Row],[PLACE TREGUNC]],PointsClassement[],2,FALSE)</f>
        <v xml:space="preserve"> </v>
      </c>
      <c r="O34" s="5" t="s">
        <v>2</v>
      </c>
      <c r="P34" s="8" t="str">
        <f>VLOOKUP(Tableau25[[#This Row],[PLACE SCAER]],PointsClassement[],2,FALSE)</f>
        <v xml:space="preserve"> </v>
      </c>
      <c r="Q34" s="5" t="s">
        <v>2</v>
      </c>
      <c r="R34" s="8" t="str">
        <f>VLOOKUP(Tableau25[[#This Row],[PLACE GOUEZEC]],PointsClassement[],2,FALSE)</f>
        <v xml:space="preserve"> </v>
      </c>
      <c r="S34" s="8" t="s">
        <v>2</v>
      </c>
      <c r="T34" s="6" t="s">
        <v>2</v>
      </c>
      <c r="U34" s="7">
        <f>SUM(F34,H34,J34,L34,N34,P34,R34,T34,Tableau25[[#This Row],[JOKER]])</f>
        <v>0</v>
      </c>
    </row>
    <row r="35" spans="1:21" x14ac:dyDescent="0.35">
      <c r="A35">
        <v>30</v>
      </c>
      <c r="E35" s="3" t="s">
        <v>2</v>
      </c>
      <c r="F35" s="8" t="str">
        <f>VLOOKUP(Tableau25[[#This Row],[PLACE QUIMPER]],PointsClassement[],2,FALSE)</f>
        <v xml:space="preserve"> </v>
      </c>
      <c r="G35" s="5" t="s">
        <v>2</v>
      </c>
      <c r="H35" s="8" t="str">
        <f>VLOOKUP(Tableau25[[#This Row],[PLACE RIEC]],PointsClassement[],2,FALSE)</f>
        <v xml:space="preserve"> </v>
      </c>
      <c r="I35" s="5" t="s">
        <v>2</v>
      </c>
      <c r="J35" s="8" t="str">
        <f>VLOOKUP(Tableau25[[#This Row],[PLACE QUIMPERLE]],PointsClassement[],2,FALSE)</f>
        <v xml:space="preserve"> </v>
      </c>
      <c r="K35" s="5" t="s">
        <v>2</v>
      </c>
      <c r="L35" s="8" t="str">
        <f>VLOOKUP(Tableau25[[#This Row],[PLACE ERGUE]],PointsClassement[],2,FALSE)</f>
        <v xml:space="preserve"> </v>
      </c>
      <c r="M35" s="5" t="s">
        <v>2</v>
      </c>
      <c r="N35" s="8" t="str">
        <f>VLOOKUP(Tableau25[[#This Row],[PLACE TREGUNC]],PointsClassement[],2,FALSE)</f>
        <v xml:space="preserve"> </v>
      </c>
      <c r="O35" s="5" t="s">
        <v>2</v>
      </c>
      <c r="P35" s="8" t="str">
        <f>VLOOKUP(Tableau25[[#This Row],[PLACE SCAER]],PointsClassement[],2,FALSE)</f>
        <v xml:space="preserve"> </v>
      </c>
      <c r="Q35" s="5" t="s">
        <v>2</v>
      </c>
      <c r="R35" s="8" t="str">
        <f>VLOOKUP(Tableau25[[#This Row],[PLACE GOUEZEC]],PointsClassement[],2,FALSE)</f>
        <v xml:space="preserve"> </v>
      </c>
      <c r="S35" s="8" t="s">
        <v>2</v>
      </c>
      <c r="T35" s="6" t="s">
        <v>2</v>
      </c>
      <c r="U35" s="7">
        <f>SUM(F35,H35,J35,L35,N35,P35,R35,T35,Tableau25[[#This Row],[JOKER]])</f>
        <v>0</v>
      </c>
    </row>
    <row r="36" spans="1:21" x14ac:dyDescent="0.35">
      <c r="A36">
        <v>31</v>
      </c>
      <c r="E36" s="3" t="s">
        <v>2</v>
      </c>
      <c r="F36" s="8" t="str">
        <f>VLOOKUP(Tableau25[[#This Row],[PLACE QUIMPER]],PointsClassement[],2,FALSE)</f>
        <v xml:space="preserve"> </v>
      </c>
      <c r="G36" s="5" t="s">
        <v>2</v>
      </c>
      <c r="H36" s="8" t="str">
        <f>VLOOKUP(Tableau25[[#This Row],[PLACE RIEC]],PointsClassement[],2,FALSE)</f>
        <v xml:space="preserve"> </v>
      </c>
      <c r="I36" s="5" t="s">
        <v>2</v>
      </c>
      <c r="J36" s="8" t="str">
        <f>VLOOKUP(Tableau25[[#This Row],[PLACE QUIMPERLE]],PointsClassement[],2,FALSE)</f>
        <v xml:space="preserve"> </v>
      </c>
      <c r="K36" s="5" t="s">
        <v>2</v>
      </c>
      <c r="L36" s="8" t="str">
        <f>VLOOKUP(Tableau25[[#This Row],[PLACE ERGUE]],PointsClassement[],2,FALSE)</f>
        <v xml:space="preserve"> </v>
      </c>
      <c r="M36" s="5" t="s">
        <v>2</v>
      </c>
      <c r="N36" s="8" t="str">
        <f>VLOOKUP(Tableau25[[#This Row],[PLACE TREGUNC]],PointsClassement[],2,FALSE)</f>
        <v xml:space="preserve"> </v>
      </c>
      <c r="O36" s="5" t="s">
        <v>2</v>
      </c>
      <c r="P36" s="8" t="str">
        <f>VLOOKUP(Tableau25[[#This Row],[PLACE SCAER]],PointsClassement[],2,FALSE)</f>
        <v xml:space="preserve"> </v>
      </c>
      <c r="Q36" s="5" t="s">
        <v>2</v>
      </c>
      <c r="R36" s="8" t="str">
        <f>VLOOKUP(Tableau25[[#This Row],[PLACE GOUEZEC]],PointsClassement[],2,FALSE)</f>
        <v xml:space="preserve"> </v>
      </c>
      <c r="S36" s="8" t="s">
        <v>2</v>
      </c>
      <c r="T36" s="6" t="s">
        <v>2</v>
      </c>
      <c r="U36" s="7">
        <f>SUM(F36,H36,J36,L36,N36,P36,R36,T36,Tableau25[[#This Row],[JOKER]])</f>
        <v>0</v>
      </c>
    </row>
    <row r="37" spans="1:21" x14ac:dyDescent="0.35">
      <c r="A37">
        <v>32</v>
      </c>
      <c r="E37" s="3" t="s">
        <v>2</v>
      </c>
      <c r="F37" s="8" t="str">
        <f>VLOOKUP(Tableau25[[#This Row],[PLACE QUIMPER]],PointsClassement[],2,FALSE)</f>
        <v xml:space="preserve"> </v>
      </c>
      <c r="G37" s="5" t="s">
        <v>2</v>
      </c>
      <c r="H37" s="8" t="str">
        <f>VLOOKUP(Tableau25[[#This Row],[PLACE RIEC]],PointsClassement[],2,FALSE)</f>
        <v xml:space="preserve"> </v>
      </c>
      <c r="I37" s="5" t="s">
        <v>2</v>
      </c>
      <c r="J37" s="8" t="str">
        <f>VLOOKUP(Tableau25[[#This Row],[PLACE QUIMPERLE]],PointsClassement[],2,FALSE)</f>
        <v xml:space="preserve"> </v>
      </c>
      <c r="K37" s="5" t="s">
        <v>2</v>
      </c>
      <c r="L37" s="8" t="str">
        <f>VLOOKUP(Tableau25[[#This Row],[PLACE ERGUE]],PointsClassement[],2,FALSE)</f>
        <v xml:space="preserve"> </v>
      </c>
      <c r="M37" s="5" t="s">
        <v>2</v>
      </c>
      <c r="N37" s="8" t="str">
        <f>VLOOKUP(Tableau25[[#This Row],[PLACE TREGUNC]],PointsClassement[],2,FALSE)</f>
        <v xml:space="preserve"> </v>
      </c>
      <c r="O37" s="5" t="s">
        <v>2</v>
      </c>
      <c r="P37" s="8" t="str">
        <f>VLOOKUP(Tableau25[[#This Row],[PLACE SCAER]],PointsClassement[],2,FALSE)</f>
        <v xml:space="preserve"> </v>
      </c>
      <c r="Q37" s="5" t="s">
        <v>2</v>
      </c>
      <c r="R37" s="8" t="str">
        <f>VLOOKUP(Tableau25[[#This Row],[PLACE GOUEZEC]],PointsClassement[],2,FALSE)</f>
        <v xml:space="preserve"> </v>
      </c>
      <c r="S37" s="8" t="s">
        <v>2</v>
      </c>
      <c r="T37" s="6" t="s">
        <v>2</v>
      </c>
      <c r="U37" s="7">
        <f>SUM(F37,H37,J37,L37,N37,P37,R37,T37,Tableau25[[#This Row],[JOKER]])</f>
        <v>0</v>
      </c>
    </row>
    <row r="38" spans="1:21" x14ac:dyDescent="0.35">
      <c r="A38">
        <v>33</v>
      </c>
      <c r="E38" s="3" t="s">
        <v>2</v>
      </c>
      <c r="F38" s="8" t="str">
        <f>VLOOKUP(Tableau25[[#This Row],[PLACE QUIMPER]],PointsClassement[],2,FALSE)</f>
        <v xml:space="preserve"> </v>
      </c>
      <c r="G38" s="5" t="s">
        <v>2</v>
      </c>
      <c r="H38" s="8" t="str">
        <f>VLOOKUP(Tableau25[[#This Row],[PLACE RIEC]],PointsClassement[],2,FALSE)</f>
        <v xml:space="preserve"> </v>
      </c>
      <c r="I38" s="5" t="s">
        <v>2</v>
      </c>
      <c r="J38" s="8" t="str">
        <f>VLOOKUP(Tableau25[[#This Row],[PLACE QUIMPERLE]],PointsClassement[],2,FALSE)</f>
        <v xml:space="preserve"> </v>
      </c>
      <c r="K38" s="5" t="s">
        <v>2</v>
      </c>
      <c r="L38" s="8" t="str">
        <f>VLOOKUP(Tableau25[[#This Row],[PLACE ERGUE]],PointsClassement[],2,FALSE)</f>
        <v xml:space="preserve"> </v>
      </c>
      <c r="M38" s="5" t="s">
        <v>2</v>
      </c>
      <c r="N38" s="8" t="str">
        <f>VLOOKUP(Tableau25[[#This Row],[PLACE TREGUNC]],PointsClassement[],2,FALSE)</f>
        <v xml:space="preserve"> </v>
      </c>
      <c r="O38" s="5" t="s">
        <v>2</v>
      </c>
      <c r="P38" s="8" t="str">
        <f>VLOOKUP(Tableau25[[#This Row],[PLACE SCAER]],PointsClassement[],2,FALSE)</f>
        <v xml:space="preserve"> </v>
      </c>
      <c r="Q38" s="5" t="s">
        <v>2</v>
      </c>
      <c r="R38" s="8" t="str">
        <f>VLOOKUP(Tableau25[[#This Row],[PLACE GOUEZEC]],PointsClassement[],2,FALSE)</f>
        <v xml:space="preserve"> </v>
      </c>
      <c r="S38" s="8" t="s">
        <v>2</v>
      </c>
      <c r="T38" s="6" t="s">
        <v>2</v>
      </c>
      <c r="U38" s="7">
        <f>SUM(F38,H38,J38,L38,N38,P38,R38,T38,Tableau25[[#This Row],[JOKER]])</f>
        <v>0</v>
      </c>
    </row>
    <row r="39" spans="1:21" x14ac:dyDescent="0.35">
      <c r="A39">
        <v>34</v>
      </c>
      <c r="E39" s="3" t="s">
        <v>2</v>
      </c>
      <c r="F39" s="8" t="str">
        <f>VLOOKUP(Tableau25[[#This Row],[PLACE QUIMPER]],PointsClassement[],2,FALSE)</f>
        <v xml:space="preserve"> </v>
      </c>
      <c r="G39" s="5" t="s">
        <v>2</v>
      </c>
      <c r="H39" s="8" t="str">
        <f>VLOOKUP(Tableau25[[#This Row],[PLACE RIEC]],PointsClassement[],2,FALSE)</f>
        <v xml:space="preserve"> </v>
      </c>
      <c r="I39" s="5" t="s">
        <v>2</v>
      </c>
      <c r="J39" s="8" t="str">
        <f>VLOOKUP(Tableau25[[#This Row],[PLACE QUIMPERLE]],PointsClassement[],2,FALSE)</f>
        <v xml:space="preserve"> </v>
      </c>
      <c r="K39" s="5" t="s">
        <v>2</v>
      </c>
      <c r="L39" s="8" t="str">
        <f>VLOOKUP(Tableau25[[#This Row],[PLACE ERGUE]],PointsClassement[],2,FALSE)</f>
        <v xml:space="preserve"> </v>
      </c>
      <c r="M39" s="5" t="s">
        <v>2</v>
      </c>
      <c r="N39" s="8" t="str">
        <f>VLOOKUP(Tableau25[[#This Row],[PLACE TREGUNC]],PointsClassement[],2,FALSE)</f>
        <v xml:space="preserve"> </v>
      </c>
      <c r="O39" s="5" t="s">
        <v>2</v>
      </c>
      <c r="P39" s="8" t="str">
        <f>VLOOKUP(Tableau25[[#This Row],[PLACE SCAER]],PointsClassement[],2,FALSE)</f>
        <v xml:space="preserve"> </v>
      </c>
      <c r="Q39" s="5" t="s">
        <v>2</v>
      </c>
      <c r="R39" s="8" t="str">
        <f>VLOOKUP(Tableau25[[#This Row],[PLACE GOUEZEC]],PointsClassement[],2,FALSE)</f>
        <v xml:space="preserve"> </v>
      </c>
      <c r="S39" s="8" t="s">
        <v>2</v>
      </c>
      <c r="T39" s="6" t="s">
        <v>2</v>
      </c>
      <c r="U39" s="7">
        <f>SUM(F39,H39,J39,L39,N39,P39,R39,T39,Tableau25[[#This Row],[JOKER]])</f>
        <v>0</v>
      </c>
    </row>
    <row r="40" spans="1:21" x14ac:dyDescent="0.35">
      <c r="A40">
        <v>35</v>
      </c>
      <c r="E40" s="3" t="s">
        <v>2</v>
      </c>
      <c r="F40" s="8" t="str">
        <f>VLOOKUP(Tableau25[[#This Row],[PLACE QUIMPER]],PointsClassement[],2,FALSE)</f>
        <v xml:space="preserve"> </v>
      </c>
      <c r="G40" s="5" t="s">
        <v>2</v>
      </c>
      <c r="H40" s="8" t="str">
        <f>VLOOKUP(Tableau25[[#This Row],[PLACE RIEC]],PointsClassement[],2,FALSE)</f>
        <v xml:space="preserve"> </v>
      </c>
      <c r="I40" s="5" t="s">
        <v>2</v>
      </c>
      <c r="J40" s="8" t="str">
        <f>VLOOKUP(Tableau25[[#This Row],[PLACE QUIMPERLE]],PointsClassement[],2,FALSE)</f>
        <v xml:space="preserve"> </v>
      </c>
      <c r="K40" s="5" t="s">
        <v>2</v>
      </c>
      <c r="L40" s="8" t="str">
        <f>VLOOKUP(Tableau25[[#This Row],[PLACE ERGUE]],PointsClassement[],2,FALSE)</f>
        <v xml:space="preserve"> </v>
      </c>
      <c r="M40" s="5" t="s">
        <v>2</v>
      </c>
      <c r="N40" s="8" t="str">
        <f>VLOOKUP(Tableau25[[#This Row],[PLACE TREGUNC]],PointsClassement[],2,FALSE)</f>
        <v xml:space="preserve"> </v>
      </c>
      <c r="O40" s="5" t="s">
        <v>2</v>
      </c>
      <c r="P40" s="8" t="str">
        <f>VLOOKUP(Tableau25[[#This Row],[PLACE SCAER]],PointsClassement[],2,FALSE)</f>
        <v xml:space="preserve"> </v>
      </c>
      <c r="Q40" s="5" t="s">
        <v>2</v>
      </c>
      <c r="R40" s="8" t="str">
        <f>VLOOKUP(Tableau25[[#This Row],[PLACE GOUEZEC]],PointsClassement[],2,FALSE)</f>
        <v xml:space="preserve"> </v>
      </c>
      <c r="S40" s="8" t="s">
        <v>2</v>
      </c>
      <c r="T40" s="6" t="s">
        <v>2</v>
      </c>
      <c r="U40" s="7">
        <f>SUM(F40,H40,J40,L40,N40,P40,R40,T40,Tableau25[[#This Row],[JOKER]])</f>
        <v>0</v>
      </c>
    </row>
    <row r="41" spans="1:21" x14ac:dyDescent="0.35">
      <c r="A41">
        <v>36</v>
      </c>
      <c r="E41" s="3" t="s">
        <v>2</v>
      </c>
      <c r="F41" s="8" t="str">
        <f>VLOOKUP(Tableau25[[#This Row],[PLACE QUIMPER]],PointsClassement[],2,FALSE)</f>
        <v xml:space="preserve"> </v>
      </c>
      <c r="G41" s="5" t="s">
        <v>2</v>
      </c>
      <c r="H41" s="8" t="str">
        <f>VLOOKUP(Tableau25[[#This Row],[PLACE RIEC]],PointsClassement[],2,FALSE)</f>
        <v xml:space="preserve"> </v>
      </c>
      <c r="I41" s="5" t="s">
        <v>2</v>
      </c>
      <c r="J41" s="8" t="str">
        <f>VLOOKUP(Tableau25[[#This Row],[PLACE QUIMPERLE]],PointsClassement[],2,FALSE)</f>
        <v xml:space="preserve"> </v>
      </c>
      <c r="K41" s="5" t="s">
        <v>2</v>
      </c>
      <c r="L41" s="8" t="str">
        <f>VLOOKUP(Tableau25[[#This Row],[PLACE ERGUE]],PointsClassement[],2,FALSE)</f>
        <v xml:space="preserve"> </v>
      </c>
      <c r="M41" s="5" t="s">
        <v>2</v>
      </c>
      <c r="N41" s="8" t="str">
        <f>VLOOKUP(Tableau25[[#This Row],[PLACE TREGUNC]],PointsClassement[],2,FALSE)</f>
        <v xml:space="preserve"> </v>
      </c>
      <c r="O41" s="5" t="s">
        <v>2</v>
      </c>
      <c r="P41" s="8" t="str">
        <f>VLOOKUP(Tableau25[[#This Row],[PLACE SCAER]],PointsClassement[],2,FALSE)</f>
        <v xml:space="preserve"> </v>
      </c>
      <c r="Q41" s="5" t="s">
        <v>2</v>
      </c>
      <c r="R41" s="8" t="str">
        <f>VLOOKUP(Tableau25[[#This Row],[PLACE GOUEZEC]],PointsClassement[],2,FALSE)</f>
        <v xml:space="preserve"> </v>
      </c>
      <c r="S41" s="8" t="s">
        <v>2</v>
      </c>
      <c r="T41" s="6" t="s">
        <v>2</v>
      </c>
      <c r="U41" s="7">
        <f>SUM(F41,H41,J41,L41,N41,P41,R41,T41,Tableau25[[#This Row],[JOKER]])</f>
        <v>0</v>
      </c>
    </row>
    <row r="42" spans="1:21" x14ac:dyDescent="0.35">
      <c r="A42">
        <v>37</v>
      </c>
      <c r="E42" s="3" t="s">
        <v>2</v>
      </c>
      <c r="F42" s="8" t="str">
        <f>VLOOKUP(Tableau25[[#This Row],[PLACE QUIMPER]],PointsClassement[],2,FALSE)</f>
        <v xml:space="preserve"> </v>
      </c>
      <c r="G42" s="5" t="s">
        <v>2</v>
      </c>
      <c r="H42" s="8" t="str">
        <f>VLOOKUP(Tableau25[[#This Row],[PLACE RIEC]],PointsClassement[],2,FALSE)</f>
        <v xml:space="preserve"> </v>
      </c>
      <c r="I42" s="5" t="s">
        <v>2</v>
      </c>
      <c r="J42" s="8" t="str">
        <f>VLOOKUP(Tableau25[[#This Row],[PLACE QUIMPERLE]],PointsClassement[],2,FALSE)</f>
        <v xml:space="preserve"> </v>
      </c>
      <c r="K42" s="5" t="s">
        <v>2</v>
      </c>
      <c r="L42" s="8" t="str">
        <f>VLOOKUP(Tableau25[[#This Row],[PLACE ERGUE]],PointsClassement[],2,FALSE)</f>
        <v xml:space="preserve"> </v>
      </c>
      <c r="M42" s="5" t="s">
        <v>2</v>
      </c>
      <c r="N42" s="8" t="str">
        <f>VLOOKUP(Tableau25[[#This Row],[PLACE TREGUNC]],PointsClassement[],2,FALSE)</f>
        <v xml:space="preserve"> </v>
      </c>
      <c r="O42" s="5" t="s">
        <v>2</v>
      </c>
      <c r="P42" s="8" t="str">
        <f>VLOOKUP(Tableau25[[#This Row],[PLACE SCAER]],PointsClassement[],2,FALSE)</f>
        <v xml:space="preserve"> </v>
      </c>
      <c r="Q42" s="5" t="s">
        <v>2</v>
      </c>
      <c r="R42" s="8" t="str">
        <f>VLOOKUP(Tableau25[[#This Row],[PLACE GOUEZEC]],PointsClassement[],2,FALSE)</f>
        <v xml:space="preserve"> </v>
      </c>
      <c r="S42" s="8" t="s">
        <v>2</v>
      </c>
      <c r="T42" s="6" t="s">
        <v>2</v>
      </c>
      <c r="U42" s="7">
        <f>SUM(F42,H42,J42,L42,N42,P42,R42,T42,Tableau25[[#This Row],[JOKER]])</f>
        <v>0</v>
      </c>
    </row>
    <row r="43" spans="1:21" x14ac:dyDescent="0.35">
      <c r="A43">
        <v>38</v>
      </c>
      <c r="E43" s="3" t="s">
        <v>2</v>
      </c>
      <c r="F43" s="8" t="str">
        <f>VLOOKUP(Tableau25[[#This Row],[PLACE QUIMPER]],PointsClassement[],2,FALSE)</f>
        <v xml:space="preserve"> </v>
      </c>
      <c r="G43" s="5" t="s">
        <v>2</v>
      </c>
      <c r="H43" s="8" t="str">
        <f>VLOOKUP(Tableau25[[#This Row],[PLACE RIEC]],PointsClassement[],2,FALSE)</f>
        <v xml:space="preserve"> </v>
      </c>
      <c r="I43" s="5" t="s">
        <v>2</v>
      </c>
      <c r="J43" s="8" t="str">
        <f>VLOOKUP(Tableau25[[#This Row],[PLACE QUIMPERLE]],PointsClassement[],2,FALSE)</f>
        <v xml:space="preserve"> </v>
      </c>
      <c r="K43" s="5" t="s">
        <v>2</v>
      </c>
      <c r="L43" s="8" t="str">
        <f>VLOOKUP(Tableau25[[#This Row],[PLACE ERGUE]],PointsClassement[],2,FALSE)</f>
        <v xml:space="preserve"> </v>
      </c>
      <c r="M43" s="5" t="s">
        <v>2</v>
      </c>
      <c r="N43" s="8" t="str">
        <f>VLOOKUP(Tableau25[[#This Row],[PLACE TREGUNC]],PointsClassement[],2,FALSE)</f>
        <v xml:space="preserve"> </v>
      </c>
      <c r="O43" s="5" t="s">
        <v>2</v>
      </c>
      <c r="P43" s="8" t="str">
        <f>VLOOKUP(Tableau25[[#This Row],[PLACE SCAER]],PointsClassement[],2,FALSE)</f>
        <v xml:space="preserve"> </v>
      </c>
      <c r="Q43" s="5" t="s">
        <v>2</v>
      </c>
      <c r="R43" s="8" t="str">
        <f>VLOOKUP(Tableau25[[#This Row],[PLACE GOUEZEC]],PointsClassement[],2,FALSE)</f>
        <v xml:space="preserve"> </v>
      </c>
      <c r="S43" s="8" t="s">
        <v>2</v>
      </c>
      <c r="T43" s="6" t="s">
        <v>2</v>
      </c>
      <c r="U43" s="7">
        <f>SUM(F43,H43,J43,L43,N43,P43,R43,T43,Tableau25[[#This Row],[JOKER]])</f>
        <v>0</v>
      </c>
    </row>
    <row r="44" spans="1:21" x14ac:dyDescent="0.35">
      <c r="A44">
        <v>39</v>
      </c>
      <c r="E44" s="3" t="s">
        <v>2</v>
      </c>
      <c r="F44" s="8" t="str">
        <f>VLOOKUP(Tableau25[[#This Row],[PLACE QUIMPER]],PointsClassement[],2,FALSE)</f>
        <v xml:space="preserve"> </v>
      </c>
      <c r="G44" s="5" t="s">
        <v>2</v>
      </c>
      <c r="H44" s="8" t="str">
        <f>VLOOKUP(Tableau25[[#This Row],[PLACE RIEC]],PointsClassement[],2,FALSE)</f>
        <v xml:space="preserve"> </v>
      </c>
      <c r="I44" s="5" t="s">
        <v>2</v>
      </c>
      <c r="J44" s="8" t="str">
        <f>VLOOKUP(Tableau25[[#This Row],[PLACE QUIMPERLE]],PointsClassement[],2,FALSE)</f>
        <v xml:space="preserve"> </v>
      </c>
      <c r="K44" s="5" t="s">
        <v>2</v>
      </c>
      <c r="L44" s="8" t="str">
        <f>VLOOKUP(Tableau25[[#This Row],[PLACE ERGUE]],PointsClassement[],2,FALSE)</f>
        <v xml:space="preserve"> </v>
      </c>
      <c r="M44" s="5" t="s">
        <v>2</v>
      </c>
      <c r="N44" s="8" t="str">
        <f>VLOOKUP(Tableau25[[#This Row],[PLACE TREGUNC]],PointsClassement[],2,FALSE)</f>
        <v xml:space="preserve"> </v>
      </c>
      <c r="O44" s="5" t="s">
        <v>2</v>
      </c>
      <c r="P44" s="8" t="str">
        <f>VLOOKUP(Tableau25[[#This Row],[PLACE SCAER]],PointsClassement[],2,FALSE)</f>
        <v xml:space="preserve"> </v>
      </c>
      <c r="Q44" s="5" t="s">
        <v>2</v>
      </c>
      <c r="R44" s="8" t="str">
        <f>VLOOKUP(Tableau25[[#This Row],[PLACE GOUEZEC]],PointsClassement[],2,FALSE)</f>
        <v xml:space="preserve"> </v>
      </c>
      <c r="S44" s="8" t="s">
        <v>2</v>
      </c>
      <c r="T44" s="6" t="s">
        <v>2</v>
      </c>
      <c r="U44" s="7">
        <f>SUM(F44,H44,J44,L44,N44,P44,R44,T44,Tableau25[[#This Row],[JOKER]])</f>
        <v>0</v>
      </c>
    </row>
    <row r="45" spans="1:21" x14ac:dyDescent="0.35">
      <c r="A45">
        <v>40</v>
      </c>
      <c r="E45" s="3" t="s">
        <v>2</v>
      </c>
      <c r="F45" s="8" t="str">
        <f>VLOOKUP(Tableau25[[#This Row],[PLACE QUIMPER]],PointsClassement[],2,FALSE)</f>
        <v xml:space="preserve"> </v>
      </c>
      <c r="G45" s="5" t="s">
        <v>2</v>
      </c>
      <c r="H45" s="8" t="str">
        <f>VLOOKUP(Tableau25[[#This Row],[PLACE RIEC]],PointsClassement[],2,FALSE)</f>
        <v xml:space="preserve"> </v>
      </c>
      <c r="I45" s="5" t="s">
        <v>2</v>
      </c>
      <c r="J45" s="8" t="str">
        <f>VLOOKUP(Tableau25[[#This Row],[PLACE QUIMPERLE]],PointsClassement[],2,FALSE)</f>
        <v xml:space="preserve"> </v>
      </c>
      <c r="K45" s="5" t="s">
        <v>2</v>
      </c>
      <c r="L45" s="8" t="str">
        <f>VLOOKUP(Tableau25[[#This Row],[PLACE ERGUE]],PointsClassement[],2,FALSE)</f>
        <v xml:space="preserve"> </v>
      </c>
      <c r="M45" s="5" t="s">
        <v>2</v>
      </c>
      <c r="N45" s="8" t="str">
        <f>VLOOKUP(Tableau25[[#This Row],[PLACE TREGUNC]],PointsClassement[],2,FALSE)</f>
        <v xml:space="preserve"> </v>
      </c>
      <c r="O45" s="5" t="s">
        <v>2</v>
      </c>
      <c r="P45" s="8" t="str">
        <f>VLOOKUP(Tableau25[[#This Row],[PLACE SCAER]],PointsClassement[],2,FALSE)</f>
        <v xml:space="preserve"> </v>
      </c>
      <c r="Q45" s="5" t="s">
        <v>2</v>
      </c>
      <c r="R45" s="8" t="str">
        <f>VLOOKUP(Tableau25[[#This Row],[PLACE GOUEZEC]],PointsClassement[],2,FALSE)</f>
        <v xml:space="preserve"> </v>
      </c>
      <c r="S45" s="8" t="s">
        <v>2</v>
      </c>
      <c r="T45" s="6" t="s">
        <v>2</v>
      </c>
      <c r="U45" s="7">
        <f>SUM(F45,H45,J45,L45,N45,P45,R45,T45,Tableau25[[#This Row],[JOKER]])</f>
        <v>0</v>
      </c>
    </row>
    <row r="46" spans="1:21" x14ac:dyDescent="0.35">
      <c r="A46">
        <v>41</v>
      </c>
      <c r="E46" s="3" t="s">
        <v>2</v>
      </c>
      <c r="F46" s="8" t="str">
        <f>VLOOKUP(Tableau25[[#This Row],[PLACE QUIMPER]],PointsClassement[],2,FALSE)</f>
        <v xml:space="preserve"> </v>
      </c>
      <c r="G46" s="5" t="s">
        <v>2</v>
      </c>
      <c r="H46" s="8" t="str">
        <f>VLOOKUP(Tableau25[[#This Row],[PLACE RIEC]],PointsClassement[],2,FALSE)</f>
        <v xml:space="preserve"> </v>
      </c>
      <c r="I46" s="5" t="s">
        <v>2</v>
      </c>
      <c r="J46" s="8" t="str">
        <f>VLOOKUP(Tableau25[[#This Row],[PLACE QUIMPERLE]],PointsClassement[],2,FALSE)</f>
        <v xml:space="preserve"> </v>
      </c>
      <c r="K46" s="5" t="s">
        <v>2</v>
      </c>
      <c r="L46" s="8" t="str">
        <f>VLOOKUP(Tableau25[[#This Row],[PLACE ERGUE]],PointsClassement[],2,FALSE)</f>
        <v xml:space="preserve"> </v>
      </c>
      <c r="M46" s="5" t="s">
        <v>2</v>
      </c>
      <c r="N46" s="8" t="str">
        <f>VLOOKUP(Tableau25[[#This Row],[PLACE TREGUNC]],PointsClassement[],2,FALSE)</f>
        <v xml:space="preserve"> </v>
      </c>
      <c r="O46" s="5" t="s">
        <v>2</v>
      </c>
      <c r="P46" s="8" t="str">
        <f>VLOOKUP(Tableau25[[#This Row],[PLACE SCAER]],PointsClassement[],2,FALSE)</f>
        <v xml:space="preserve"> </v>
      </c>
      <c r="Q46" s="5" t="s">
        <v>2</v>
      </c>
      <c r="R46" s="8" t="str">
        <f>VLOOKUP(Tableau25[[#This Row],[PLACE GOUEZEC]],PointsClassement[],2,FALSE)</f>
        <v xml:space="preserve"> </v>
      </c>
      <c r="S46" s="8" t="s">
        <v>2</v>
      </c>
      <c r="T46" s="6" t="s">
        <v>2</v>
      </c>
      <c r="U46" s="7">
        <f>SUM(F46,H46,J46,L46,N46,P46,R46,T46,Tableau25[[#This Row],[JOKER]])</f>
        <v>0</v>
      </c>
    </row>
    <row r="47" spans="1:21" x14ac:dyDescent="0.35">
      <c r="A47">
        <v>42</v>
      </c>
      <c r="E47" s="3" t="s">
        <v>2</v>
      </c>
      <c r="F47" s="8" t="str">
        <f>VLOOKUP(Tableau25[[#This Row],[PLACE QUIMPER]],PointsClassement[],2,FALSE)</f>
        <v xml:space="preserve"> </v>
      </c>
      <c r="G47" s="5" t="s">
        <v>2</v>
      </c>
      <c r="H47" s="8" t="str">
        <f>VLOOKUP(Tableau25[[#This Row],[PLACE RIEC]],PointsClassement[],2,FALSE)</f>
        <v xml:space="preserve"> </v>
      </c>
      <c r="I47" s="5" t="s">
        <v>2</v>
      </c>
      <c r="J47" s="8" t="str">
        <f>VLOOKUP(Tableau25[[#This Row],[PLACE QUIMPERLE]],PointsClassement[],2,FALSE)</f>
        <v xml:space="preserve"> </v>
      </c>
      <c r="K47" s="5" t="s">
        <v>2</v>
      </c>
      <c r="L47" s="8" t="str">
        <f>VLOOKUP(Tableau25[[#This Row],[PLACE ERGUE]],PointsClassement[],2,FALSE)</f>
        <v xml:space="preserve"> </v>
      </c>
      <c r="M47" s="5" t="s">
        <v>2</v>
      </c>
      <c r="N47" s="8" t="str">
        <f>VLOOKUP(Tableau25[[#This Row],[PLACE TREGUNC]],PointsClassement[],2,FALSE)</f>
        <v xml:space="preserve"> </v>
      </c>
      <c r="O47" s="5" t="s">
        <v>2</v>
      </c>
      <c r="P47" s="8" t="str">
        <f>VLOOKUP(Tableau25[[#This Row],[PLACE SCAER]],PointsClassement[],2,FALSE)</f>
        <v xml:space="preserve"> </v>
      </c>
      <c r="Q47" s="5" t="s">
        <v>2</v>
      </c>
      <c r="R47" s="8" t="str">
        <f>VLOOKUP(Tableau25[[#This Row],[PLACE GOUEZEC]],PointsClassement[],2,FALSE)</f>
        <v xml:space="preserve"> </v>
      </c>
      <c r="S47" s="8" t="s">
        <v>2</v>
      </c>
      <c r="T47" s="6" t="s">
        <v>2</v>
      </c>
      <c r="U47" s="7">
        <f>SUM(F47,H47,J47,L47,N47,P47,R47,T47,Tableau25[[#This Row],[JOKER]])</f>
        <v>0</v>
      </c>
    </row>
    <row r="48" spans="1:21" x14ac:dyDescent="0.35">
      <c r="A48">
        <v>43</v>
      </c>
      <c r="E48" s="3" t="s">
        <v>2</v>
      </c>
      <c r="F48" s="8" t="str">
        <f>VLOOKUP(Tableau25[[#This Row],[PLACE QUIMPER]],PointsClassement[],2,FALSE)</f>
        <v xml:space="preserve"> </v>
      </c>
      <c r="G48" s="5" t="s">
        <v>2</v>
      </c>
      <c r="H48" s="8" t="str">
        <f>VLOOKUP(Tableau25[[#This Row],[PLACE RIEC]],PointsClassement[],2,FALSE)</f>
        <v xml:space="preserve"> </v>
      </c>
      <c r="I48" s="5" t="s">
        <v>2</v>
      </c>
      <c r="J48" s="8" t="str">
        <f>VLOOKUP(Tableau25[[#This Row],[PLACE QUIMPERLE]],PointsClassement[],2,FALSE)</f>
        <v xml:space="preserve"> </v>
      </c>
      <c r="K48" s="5" t="s">
        <v>2</v>
      </c>
      <c r="L48" s="8" t="str">
        <f>VLOOKUP(Tableau25[[#This Row],[PLACE ERGUE]],PointsClassement[],2,FALSE)</f>
        <v xml:space="preserve"> </v>
      </c>
      <c r="M48" s="5" t="s">
        <v>2</v>
      </c>
      <c r="N48" s="8" t="str">
        <f>VLOOKUP(Tableau25[[#This Row],[PLACE TREGUNC]],PointsClassement[],2,FALSE)</f>
        <v xml:space="preserve"> </v>
      </c>
      <c r="O48" s="5" t="s">
        <v>2</v>
      </c>
      <c r="P48" s="8" t="str">
        <f>VLOOKUP(Tableau25[[#This Row],[PLACE SCAER]],PointsClassement[],2,FALSE)</f>
        <v xml:space="preserve"> </v>
      </c>
      <c r="Q48" s="5" t="s">
        <v>2</v>
      </c>
      <c r="R48" s="8" t="str">
        <f>VLOOKUP(Tableau25[[#This Row],[PLACE GOUEZEC]],PointsClassement[],2,FALSE)</f>
        <v xml:space="preserve"> </v>
      </c>
      <c r="S48" s="8" t="s">
        <v>2</v>
      </c>
      <c r="T48" s="6" t="s">
        <v>2</v>
      </c>
      <c r="U48" s="7">
        <f>SUM(F48,H48,J48,L48,N48,P48,R48,T48,Tableau25[[#This Row],[JOKER]])</f>
        <v>0</v>
      </c>
    </row>
    <row r="49" spans="1:21" x14ac:dyDescent="0.35">
      <c r="A49">
        <v>44</v>
      </c>
      <c r="E49" s="3" t="s">
        <v>2</v>
      </c>
      <c r="F49" s="8" t="str">
        <f>VLOOKUP(Tableau25[[#This Row],[PLACE QUIMPER]],PointsClassement[],2,FALSE)</f>
        <v xml:space="preserve"> </v>
      </c>
      <c r="G49" s="5" t="s">
        <v>2</v>
      </c>
      <c r="H49" s="8" t="str">
        <f>VLOOKUP(Tableau25[[#This Row],[PLACE RIEC]],PointsClassement[],2,FALSE)</f>
        <v xml:space="preserve"> </v>
      </c>
      <c r="I49" s="5" t="s">
        <v>2</v>
      </c>
      <c r="J49" s="8" t="str">
        <f>VLOOKUP(Tableau25[[#This Row],[PLACE QUIMPERLE]],PointsClassement[],2,FALSE)</f>
        <v xml:space="preserve"> </v>
      </c>
      <c r="K49" s="5" t="s">
        <v>2</v>
      </c>
      <c r="L49" s="8" t="str">
        <f>VLOOKUP(Tableau25[[#This Row],[PLACE ERGUE]],PointsClassement[],2,FALSE)</f>
        <v xml:space="preserve"> </v>
      </c>
      <c r="M49" s="5" t="s">
        <v>2</v>
      </c>
      <c r="N49" s="8" t="str">
        <f>VLOOKUP(Tableau25[[#This Row],[PLACE TREGUNC]],PointsClassement[],2,FALSE)</f>
        <v xml:space="preserve"> </v>
      </c>
      <c r="O49" s="5" t="s">
        <v>2</v>
      </c>
      <c r="P49" s="8" t="str">
        <f>VLOOKUP(Tableau25[[#This Row],[PLACE SCAER]],PointsClassement[],2,FALSE)</f>
        <v xml:space="preserve"> </v>
      </c>
      <c r="Q49" s="5" t="s">
        <v>2</v>
      </c>
      <c r="R49" s="8" t="str">
        <f>VLOOKUP(Tableau25[[#This Row],[PLACE GOUEZEC]],PointsClassement[],2,FALSE)</f>
        <v xml:space="preserve"> </v>
      </c>
      <c r="S49" s="8" t="s">
        <v>2</v>
      </c>
      <c r="T49" s="6" t="s">
        <v>2</v>
      </c>
      <c r="U49" s="7">
        <f>SUM(F49,H49,J49,L49,N49,P49,R49,T49,Tableau25[[#This Row],[JOKER]])</f>
        <v>0</v>
      </c>
    </row>
    <row r="50" spans="1:21" x14ac:dyDescent="0.35">
      <c r="A50">
        <v>45</v>
      </c>
      <c r="E50" s="3" t="s">
        <v>2</v>
      </c>
      <c r="F50" s="8" t="str">
        <f>VLOOKUP(Tableau25[[#This Row],[PLACE QUIMPER]],PointsClassement[],2,FALSE)</f>
        <v xml:space="preserve"> </v>
      </c>
      <c r="G50" s="5" t="s">
        <v>2</v>
      </c>
      <c r="H50" s="8" t="str">
        <f>VLOOKUP(Tableau25[[#This Row],[PLACE RIEC]],PointsClassement[],2,FALSE)</f>
        <v xml:space="preserve"> </v>
      </c>
      <c r="I50" s="5" t="s">
        <v>2</v>
      </c>
      <c r="J50" s="8" t="str">
        <f>VLOOKUP(Tableau25[[#This Row],[PLACE QUIMPERLE]],PointsClassement[],2,FALSE)</f>
        <v xml:space="preserve"> </v>
      </c>
      <c r="K50" s="5" t="s">
        <v>2</v>
      </c>
      <c r="L50" s="8" t="str">
        <f>VLOOKUP(Tableau25[[#This Row],[PLACE ERGUE]],PointsClassement[],2,FALSE)</f>
        <v xml:space="preserve"> </v>
      </c>
      <c r="M50" s="5" t="s">
        <v>2</v>
      </c>
      <c r="N50" s="8" t="str">
        <f>VLOOKUP(Tableau25[[#This Row],[PLACE TREGUNC]],PointsClassement[],2,FALSE)</f>
        <v xml:space="preserve"> </v>
      </c>
      <c r="O50" s="5" t="s">
        <v>2</v>
      </c>
      <c r="P50" s="8" t="str">
        <f>VLOOKUP(Tableau25[[#This Row],[PLACE SCAER]],PointsClassement[],2,FALSE)</f>
        <v xml:space="preserve"> </v>
      </c>
      <c r="Q50" s="5" t="s">
        <v>2</v>
      </c>
      <c r="R50" s="8" t="str">
        <f>VLOOKUP(Tableau25[[#This Row],[PLACE GOUEZEC]],PointsClassement[],2,FALSE)</f>
        <v xml:space="preserve"> </v>
      </c>
      <c r="S50" s="8" t="s">
        <v>2</v>
      </c>
      <c r="T50" s="6" t="s">
        <v>2</v>
      </c>
      <c r="U50" s="7">
        <f>SUM(F50,H50,J50,L50,N50,P50,R50,T50,Tableau25[[#This Row],[JOKER]])</f>
        <v>0</v>
      </c>
    </row>
    <row r="51" spans="1:21" x14ac:dyDescent="0.35">
      <c r="A51">
        <v>46</v>
      </c>
      <c r="E51" s="3" t="s">
        <v>2</v>
      </c>
      <c r="F51" s="8" t="str">
        <f>VLOOKUP(Tableau25[[#This Row],[PLACE QUIMPER]],PointsClassement[],2,FALSE)</f>
        <v xml:space="preserve"> </v>
      </c>
      <c r="G51" s="5" t="s">
        <v>2</v>
      </c>
      <c r="H51" s="8" t="str">
        <f>VLOOKUP(Tableau25[[#This Row],[PLACE RIEC]],PointsClassement[],2,FALSE)</f>
        <v xml:space="preserve"> </v>
      </c>
      <c r="I51" s="5" t="s">
        <v>2</v>
      </c>
      <c r="J51" s="8" t="str">
        <f>VLOOKUP(Tableau25[[#This Row],[PLACE QUIMPERLE]],PointsClassement[],2,FALSE)</f>
        <v xml:space="preserve"> </v>
      </c>
      <c r="K51" s="5" t="s">
        <v>2</v>
      </c>
      <c r="L51" s="8" t="str">
        <f>VLOOKUP(Tableau25[[#This Row],[PLACE ERGUE]],PointsClassement[],2,FALSE)</f>
        <v xml:space="preserve"> </v>
      </c>
      <c r="M51" s="5" t="s">
        <v>2</v>
      </c>
      <c r="N51" s="8" t="str">
        <f>VLOOKUP(Tableau25[[#This Row],[PLACE TREGUNC]],PointsClassement[],2,FALSE)</f>
        <v xml:space="preserve"> </v>
      </c>
      <c r="O51" s="5" t="s">
        <v>2</v>
      </c>
      <c r="P51" s="8" t="str">
        <f>VLOOKUP(Tableau25[[#This Row],[PLACE SCAER]],PointsClassement[],2,FALSE)</f>
        <v xml:space="preserve"> </v>
      </c>
      <c r="Q51" s="5" t="s">
        <v>2</v>
      </c>
      <c r="R51" s="8" t="str">
        <f>VLOOKUP(Tableau25[[#This Row],[PLACE GOUEZEC]],PointsClassement[],2,FALSE)</f>
        <v xml:space="preserve"> </v>
      </c>
      <c r="S51" s="8" t="s">
        <v>2</v>
      </c>
      <c r="T51" s="6" t="s">
        <v>2</v>
      </c>
      <c r="U51" s="7">
        <f>SUM(F51,H51,J51,L51,N51,P51,R51,T51,Tableau25[[#This Row],[JOKER]])</f>
        <v>0</v>
      </c>
    </row>
    <row r="52" spans="1:21" x14ac:dyDescent="0.35">
      <c r="A52">
        <v>47</v>
      </c>
      <c r="E52" s="3" t="s">
        <v>2</v>
      </c>
      <c r="F52" s="8" t="str">
        <f>VLOOKUP(Tableau25[[#This Row],[PLACE QUIMPER]],PointsClassement[],2,FALSE)</f>
        <v xml:space="preserve"> </v>
      </c>
      <c r="G52" s="5" t="s">
        <v>2</v>
      </c>
      <c r="H52" s="8" t="str">
        <f>VLOOKUP(Tableau25[[#This Row],[PLACE RIEC]],PointsClassement[],2,FALSE)</f>
        <v xml:space="preserve"> </v>
      </c>
      <c r="I52" s="5" t="s">
        <v>2</v>
      </c>
      <c r="J52" s="8" t="str">
        <f>VLOOKUP(Tableau25[[#This Row],[PLACE QUIMPERLE]],PointsClassement[],2,FALSE)</f>
        <v xml:space="preserve"> </v>
      </c>
      <c r="K52" s="5" t="s">
        <v>2</v>
      </c>
      <c r="L52" s="8" t="str">
        <f>VLOOKUP(Tableau25[[#This Row],[PLACE ERGUE]],PointsClassement[],2,FALSE)</f>
        <v xml:space="preserve"> </v>
      </c>
      <c r="M52" s="5" t="s">
        <v>2</v>
      </c>
      <c r="N52" s="8" t="str">
        <f>VLOOKUP(Tableau25[[#This Row],[PLACE TREGUNC]],PointsClassement[],2,FALSE)</f>
        <v xml:space="preserve"> </v>
      </c>
      <c r="O52" s="5" t="s">
        <v>2</v>
      </c>
      <c r="P52" s="8" t="str">
        <f>VLOOKUP(Tableau25[[#This Row],[PLACE SCAER]],PointsClassement[],2,FALSE)</f>
        <v xml:space="preserve"> </v>
      </c>
      <c r="Q52" s="5" t="s">
        <v>2</v>
      </c>
      <c r="R52" s="8" t="str">
        <f>VLOOKUP(Tableau25[[#This Row],[PLACE GOUEZEC]],PointsClassement[],2,FALSE)</f>
        <v xml:space="preserve"> </v>
      </c>
      <c r="S52" s="8" t="s">
        <v>2</v>
      </c>
      <c r="T52" s="6" t="s">
        <v>2</v>
      </c>
      <c r="U52" s="7">
        <f>SUM(F52,H52,J52,L52,N52,P52,R52,T52,Tableau25[[#This Row],[JOKER]])</f>
        <v>0</v>
      </c>
    </row>
    <row r="53" spans="1:21" x14ac:dyDescent="0.35">
      <c r="A53">
        <v>48</v>
      </c>
      <c r="E53" s="3" t="s">
        <v>2</v>
      </c>
      <c r="F53" s="8" t="str">
        <f>VLOOKUP(Tableau25[[#This Row],[PLACE QUIMPER]],PointsClassement[],2,FALSE)</f>
        <v xml:space="preserve"> </v>
      </c>
      <c r="G53" s="5" t="s">
        <v>2</v>
      </c>
      <c r="H53" s="8" t="str">
        <f>VLOOKUP(Tableau25[[#This Row],[PLACE RIEC]],PointsClassement[],2,FALSE)</f>
        <v xml:space="preserve"> </v>
      </c>
      <c r="I53" s="5" t="s">
        <v>2</v>
      </c>
      <c r="J53" s="8" t="str">
        <f>VLOOKUP(Tableau25[[#This Row],[PLACE QUIMPERLE]],PointsClassement[],2,FALSE)</f>
        <v xml:space="preserve"> </v>
      </c>
      <c r="K53" s="5" t="s">
        <v>2</v>
      </c>
      <c r="L53" s="8" t="str">
        <f>VLOOKUP(Tableau25[[#This Row],[PLACE ERGUE]],PointsClassement[],2,FALSE)</f>
        <v xml:space="preserve"> </v>
      </c>
      <c r="M53" s="5" t="s">
        <v>2</v>
      </c>
      <c r="N53" s="8" t="str">
        <f>VLOOKUP(Tableau25[[#This Row],[PLACE TREGUNC]],PointsClassement[],2,FALSE)</f>
        <v xml:space="preserve"> </v>
      </c>
      <c r="O53" s="5" t="s">
        <v>2</v>
      </c>
      <c r="P53" s="8" t="str">
        <f>VLOOKUP(Tableau25[[#This Row],[PLACE SCAER]],PointsClassement[],2,FALSE)</f>
        <v xml:space="preserve"> </v>
      </c>
      <c r="Q53" s="5" t="s">
        <v>2</v>
      </c>
      <c r="R53" s="8" t="str">
        <f>VLOOKUP(Tableau25[[#This Row],[PLACE GOUEZEC]],PointsClassement[],2,FALSE)</f>
        <v xml:space="preserve"> </v>
      </c>
      <c r="S53" s="8" t="s">
        <v>2</v>
      </c>
      <c r="T53" s="6" t="s">
        <v>2</v>
      </c>
      <c r="U53" s="7">
        <f>SUM(F53,H53,J53,L53,N53,P53,R53,T53,Tableau25[[#This Row],[JOKER]])</f>
        <v>0</v>
      </c>
    </row>
    <row r="54" spans="1:21" x14ac:dyDescent="0.35">
      <c r="A54">
        <v>49</v>
      </c>
      <c r="E54" s="3" t="s">
        <v>2</v>
      </c>
      <c r="F54" s="8" t="str">
        <f>VLOOKUP(Tableau25[[#This Row],[PLACE QUIMPER]],PointsClassement[],2,FALSE)</f>
        <v xml:space="preserve"> </v>
      </c>
      <c r="G54" s="5" t="s">
        <v>2</v>
      </c>
      <c r="H54" s="8" t="str">
        <f>VLOOKUP(Tableau25[[#This Row],[PLACE RIEC]],PointsClassement[],2,FALSE)</f>
        <v xml:space="preserve"> </v>
      </c>
      <c r="I54" s="5" t="s">
        <v>2</v>
      </c>
      <c r="J54" s="8" t="str">
        <f>VLOOKUP(Tableau25[[#This Row],[PLACE QUIMPERLE]],PointsClassement[],2,FALSE)</f>
        <v xml:space="preserve"> </v>
      </c>
      <c r="K54" s="5" t="s">
        <v>2</v>
      </c>
      <c r="L54" s="8" t="str">
        <f>VLOOKUP(Tableau25[[#This Row],[PLACE ERGUE]],PointsClassement[],2,FALSE)</f>
        <v xml:space="preserve"> </v>
      </c>
      <c r="M54" s="5" t="s">
        <v>2</v>
      </c>
      <c r="N54" s="8" t="str">
        <f>VLOOKUP(Tableau25[[#This Row],[PLACE TREGUNC]],PointsClassement[],2,FALSE)</f>
        <v xml:space="preserve"> </v>
      </c>
      <c r="O54" s="5" t="s">
        <v>2</v>
      </c>
      <c r="P54" s="8" t="str">
        <f>VLOOKUP(Tableau25[[#This Row],[PLACE SCAER]],PointsClassement[],2,FALSE)</f>
        <v xml:space="preserve"> </v>
      </c>
      <c r="Q54" s="5" t="s">
        <v>2</v>
      </c>
      <c r="R54" s="8" t="str">
        <f>VLOOKUP(Tableau25[[#This Row],[PLACE GOUEZEC]],PointsClassement[],2,FALSE)</f>
        <v xml:space="preserve"> </v>
      </c>
      <c r="S54" s="8" t="s">
        <v>2</v>
      </c>
      <c r="T54" s="6" t="s">
        <v>2</v>
      </c>
      <c r="U54" s="7">
        <f>SUM(F54,H54,J54,L54,N54,P54,R54,T54,Tableau25[[#This Row],[JOKER]])</f>
        <v>0</v>
      </c>
    </row>
    <row r="55" spans="1:21" x14ac:dyDescent="0.35">
      <c r="A55">
        <v>50</v>
      </c>
      <c r="E55" s="3" t="s">
        <v>2</v>
      </c>
      <c r="F55" s="8" t="str">
        <f>VLOOKUP(Tableau25[[#This Row],[PLACE QUIMPER]],PointsClassement[],2,FALSE)</f>
        <v xml:space="preserve"> </v>
      </c>
      <c r="G55" s="5" t="s">
        <v>2</v>
      </c>
      <c r="H55" s="8" t="str">
        <f>VLOOKUP(Tableau25[[#This Row],[PLACE RIEC]],PointsClassement[],2,FALSE)</f>
        <v xml:space="preserve"> </v>
      </c>
      <c r="I55" s="5" t="s">
        <v>2</v>
      </c>
      <c r="J55" s="8" t="str">
        <f>VLOOKUP(Tableau25[[#This Row],[PLACE QUIMPERLE]],PointsClassement[],2,FALSE)</f>
        <v xml:space="preserve"> </v>
      </c>
      <c r="K55" s="5" t="s">
        <v>2</v>
      </c>
      <c r="L55" s="8" t="str">
        <f>VLOOKUP(Tableau25[[#This Row],[PLACE ERGUE]],PointsClassement[],2,FALSE)</f>
        <v xml:space="preserve"> </v>
      </c>
      <c r="M55" s="5" t="s">
        <v>2</v>
      </c>
      <c r="N55" s="8" t="str">
        <f>VLOOKUP(Tableau25[[#This Row],[PLACE TREGUNC]],PointsClassement[],2,FALSE)</f>
        <v xml:space="preserve"> </v>
      </c>
      <c r="O55" s="5" t="s">
        <v>2</v>
      </c>
      <c r="P55" s="8" t="str">
        <f>VLOOKUP(Tableau25[[#This Row],[PLACE SCAER]],PointsClassement[],2,FALSE)</f>
        <v xml:space="preserve"> </v>
      </c>
      <c r="Q55" s="5" t="s">
        <v>2</v>
      </c>
      <c r="R55" s="8" t="str">
        <f>VLOOKUP(Tableau25[[#This Row],[PLACE GOUEZEC]],PointsClassement[],2,FALSE)</f>
        <v xml:space="preserve"> </v>
      </c>
      <c r="S55" s="8" t="s">
        <v>2</v>
      </c>
      <c r="T55" s="6" t="s">
        <v>2</v>
      </c>
      <c r="U55" s="7">
        <f>SUM(F55,H55,J55,L55,N55,P55,R55,T55,Tableau25[[#This Row],[JOKER]])</f>
        <v>0</v>
      </c>
    </row>
    <row r="56" spans="1:21" x14ac:dyDescent="0.35">
      <c r="A56">
        <v>51</v>
      </c>
      <c r="E56" s="3" t="s">
        <v>2</v>
      </c>
      <c r="F56" s="8" t="str">
        <f>VLOOKUP(Tableau25[[#This Row],[PLACE QUIMPER]],PointsClassement[],2,FALSE)</f>
        <v xml:space="preserve"> </v>
      </c>
      <c r="G56" s="5" t="s">
        <v>2</v>
      </c>
      <c r="H56" s="8" t="str">
        <f>VLOOKUP(Tableau25[[#This Row],[PLACE RIEC]],PointsClassement[],2,FALSE)</f>
        <v xml:space="preserve"> </v>
      </c>
      <c r="I56" s="5" t="s">
        <v>2</v>
      </c>
      <c r="J56" s="8" t="str">
        <f>VLOOKUP(Tableau25[[#This Row],[PLACE QUIMPERLE]],PointsClassement[],2,FALSE)</f>
        <v xml:space="preserve"> </v>
      </c>
      <c r="K56" s="5" t="s">
        <v>2</v>
      </c>
      <c r="L56" s="8" t="str">
        <f>VLOOKUP(Tableau25[[#This Row],[PLACE ERGUE]],PointsClassement[],2,FALSE)</f>
        <v xml:space="preserve"> </v>
      </c>
      <c r="M56" s="5" t="s">
        <v>2</v>
      </c>
      <c r="N56" s="8" t="str">
        <f>VLOOKUP(Tableau25[[#This Row],[PLACE TREGUNC]],PointsClassement[],2,FALSE)</f>
        <v xml:space="preserve"> </v>
      </c>
      <c r="O56" s="5" t="s">
        <v>2</v>
      </c>
      <c r="P56" s="8" t="str">
        <f>VLOOKUP(Tableau25[[#This Row],[PLACE SCAER]],PointsClassement[],2,FALSE)</f>
        <v xml:space="preserve"> </v>
      </c>
      <c r="Q56" s="5" t="s">
        <v>2</v>
      </c>
      <c r="R56" s="8" t="str">
        <f>VLOOKUP(Tableau25[[#This Row],[PLACE GOUEZEC]],PointsClassement[],2,FALSE)</f>
        <v xml:space="preserve"> </v>
      </c>
      <c r="S56" s="8" t="s">
        <v>2</v>
      </c>
      <c r="T56" s="6" t="s">
        <v>2</v>
      </c>
      <c r="U56" s="7">
        <f>SUM(F56,H56,J56,L56,N56,P56,R56,T56,Tableau25[[#This Row],[JOKER]])</f>
        <v>0</v>
      </c>
    </row>
    <row r="57" spans="1:21" x14ac:dyDescent="0.35">
      <c r="A57">
        <v>52</v>
      </c>
      <c r="E57" s="3" t="s">
        <v>2</v>
      </c>
      <c r="F57" s="8" t="str">
        <f>VLOOKUP(Tableau25[[#This Row],[PLACE QUIMPER]],PointsClassement[],2,FALSE)</f>
        <v xml:space="preserve"> </v>
      </c>
      <c r="G57" s="5" t="s">
        <v>2</v>
      </c>
      <c r="H57" s="8" t="str">
        <f>VLOOKUP(Tableau25[[#This Row],[PLACE RIEC]],PointsClassement[],2,FALSE)</f>
        <v xml:space="preserve"> </v>
      </c>
      <c r="I57" s="5" t="s">
        <v>2</v>
      </c>
      <c r="J57" s="8" t="str">
        <f>VLOOKUP(Tableau25[[#This Row],[PLACE QUIMPERLE]],PointsClassement[],2,FALSE)</f>
        <v xml:space="preserve"> </v>
      </c>
      <c r="K57" s="5" t="s">
        <v>2</v>
      </c>
      <c r="L57" s="8" t="str">
        <f>VLOOKUP(Tableau25[[#This Row],[PLACE ERGUE]],PointsClassement[],2,FALSE)</f>
        <v xml:space="preserve"> </v>
      </c>
      <c r="M57" s="5" t="s">
        <v>2</v>
      </c>
      <c r="N57" s="8" t="str">
        <f>VLOOKUP(Tableau25[[#This Row],[PLACE TREGUNC]],PointsClassement[],2,FALSE)</f>
        <v xml:space="preserve"> </v>
      </c>
      <c r="O57" s="5" t="s">
        <v>2</v>
      </c>
      <c r="P57" s="8" t="str">
        <f>VLOOKUP(Tableau25[[#This Row],[PLACE SCAER]],PointsClassement[],2,FALSE)</f>
        <v xml:space="preserve"> </v>
      </c>
      <c r="Q57" s="5" t="s">
        <v>2</v>
      </c>
      <c r="R57" s="8" t="str">
        <f>VLOOKUP(Tableau25[[#This Row],[PLACE GOUEZEC]],PointsClassement[],2,FALSE)</f>
        <v xml:space="preserve"> </v>
      </c>
      <c r="S57" s="8" t="s">
        <v>2</v>
      </c>
      <c r="T57" s="6" t="s">
        <v>2</v>
      </c>
      <c r="U57" s="7">
        <f>SUM(F57,H57,J57,L57,N57,P57,R57,T57,Tableau25[[#This Row],[JOKER]])</f>
        <v>0</v>
      </c>
    </row>
    <row r="58" spans="1:21" x14ac:dyDescent="0.35">
      <c r="A58">
        <v>53</v>
      </c>
      <c r="E58" s="3" t="s">
        <v>2</v>
      </c>
      <c r="F58" s="8" t="str">
        <f>VLOOKUP(Tableau25[[#This Row],[PLACE QUIMPER]],PointsClassement[],2,FALSE)</f>
        <v xml:space="preserve"> </v>
      </c>
      <c r="G58" s="5" t="s">
        <v>2</v>
      </c>
      <c r="H58" s="8" t="str">
        <f>VLOOKUP(Tableau25[[#This Row],[PLACE RIEC]],PointsClassement[],2,FALSE)</f>
        <v xml:space="preserve"> </v>
      </c>
      <c r="I58" s="5" t="s">
        <v>2</v>
      </c>
      <c r="J58" s="8" t="str">
        <f>VLOOKUP(Tableau25[[#This Row],[PLACE QUIMPERLE]],PointsClassement[],2,FALSE)</f>
        <v xml:space="preserve"> </v>
      </c>
      <c r="K58" s="5" t="s">
        <v>2</v>
      </c>
      <c r="L58" s="8" t="str">
        <f>VLOOKUP(Tableau25[[#This Row],[PLACE ERGUE]],PointsClassement[],2,FALSE)</f>
        <v xml:space="preserve"> </v>
      </c>
      <c r="M58" s="5" t="s">
        <v>2</v>
      </c>
      <c r="N58" s="8" t="str">
        <f>VLOOKUP(Tableau25[[#This Row],[PLACE TREGUNC]],PointsClassement[],2,FALSE)</f>
        <v xml:space="preserve"> </v>
      </c>
      <c r="O58" s="5" t="s">
        <v>2</v>
      </c>
      <c r="P58" s="8" t="str">
        <f>VLOOKUP(Tableau25[[#This Row],[PLACE SCAER]],PointsClassement[],2,FALSE)</f>
        <v xml:space="preserve"> </v>
      </c>
      <c r="Q58" s="5" t="s">
        <v>2</v>
      </c>
      <c r="R58" s="8" t="str">
        <f>VLOOKUP(Tableau25[[#This Row],[PLACE GOUEZEC]],PointsClassement[],2,FALSE)</f>
        <v xml:space="preserve"> </v>
      </c>
      <c r="S58" s="8" t="s">
        <v>2</v>
      </c>
      <c r="T58" s="6" t="s">
        <v>2</v>
      </c>
      <c r="U58" s="7">
        <f>SUM(F58,H58,J58,L58,N58,P58,R58,T58,Tableau25[[#This Row],[JOKER]])</f>
        <v>0</v>
      </c>
    </row>
    <row r="59" spans="1:21" x14ac:dyDescent="0.35">
      <c r="A59">
        <v>54</v>
      </c>
      <c r="E59" s="3" t="s">
        <v>2</v>
      </c>
      <c r="F59" s="8" t="str">
        <f>VLOOKUP(Tableau25[[#This Row],[PLACE QUIMPER]],PointsClassement[],2,FALSE)</f>
        <v xml:space="preserve"> </v>
      </c>
      <c r="G59" s="5" t="s">
        <v>2</v>
      </c>
      <c r="H59" s="8" t="str">
        <f>VLOOKUP(Tableau25[[#This Row],[PLACE RIEC]],PointsClassement[],2,FALSE)</f>
        <v xml:space="preserve"> </v>
      </c>
      <c r="I59" s="5" t="s">
        <v>2</v>
      </c>
      <c r="J59" s="8" t="str">
        <f>VLOOKUP(Tableau25[[#This Row],[PLACE QUIMPERLE]],PointsClassement[],2,FALSE)</f>
        <v xml:space="preserve"> </v>
      </c>
      <c r="K59" s="5" t="s">
        <v>2</v>
      </c>
      <c r="L59" s="8" t="str">
        <f>VLOOKUP(Tableau25[[#This Row],[PLACE ERGUE]],PointsClassement[],2,FALSE)</f>
        <v xml:space="preserve"> </v>
      </c>
      <c r="M59" s="5" t="s">
        <v>2</v>
      </c>
      <c r="N59" s="8" t="str">
        <f>VLOOKUP(Tableau25[[#This Row],[PLACE TREGUNC]],PointsClassement[],2,FALSE)</f>
        <v xml:space="preserve"> </v>
      </c>
      <c r="O59" s="5" t="s">
        <v>2</v>
      </c>
      <c r="P59" s="8" t="str">
        <f>VLOOKUP(Tableau25[[#This Row],[PLACE SCAER]],PointsClassement[],2,FALSE)</f>
        <v xml:space="preserve"> </v>
      </c>
      <c r="Q59" s="5" t="s">
        <v>2</v>
      </c>
      <c r="R59" s="8" t="str">
        <f>VLOOKUP(Tableau25[[#This Row],[PLACE GOUEZEC]],PointsClassement[],2,FALSE)</f>
        <v xml:space="preserve"> </v>
      </c>
      <c r="S59" s="8" t="s">
        <v>2</v>
      </c>
      <c r="T59" s="6" t="s">
        <v>2</v>
      </c>
      <c r="U59" s="7">
        <f>SUM(F59,H59,J59,L59,N59,P59,R59,T59,Tableau25[[#This Row],[JOKER]])</f>
        <v>0</v>
      </c>
    </row>
    <row r="60" spans="1:21" x14ac:dyDescent="0.35">
      <c r="A60">
        <v>55</v>
      </c>
      <c r="E60" s="3" t="s">
        <v>2</v>
      </c>
      <c r="F60" s="8" t="str">
        <f>VLOOKUP(Tableau25[[#This Row],[PLACE QUIMPER]],PointsClassement[],2,FALSE)</f>
        <v xml:space="preserve"> </v>
      </c>
      <c r="G60" s="5" t="s">
        <v>2</v>
      </c>
      <c r="H60" s="8" t="str">
        <f>VLOOKUP(Tableau25[[#This Row],[PLACE RIEC]],PointsClassement[],2,FALSE)</f>
        <v xml:space="preserve"> </v>
      </c>
      <c r="I60" s="5" t="s">
        <v>2</v>
      </c>
      <c r="J60" s="8" t="str">
        <f>VLOOKUP(Tableau25[[#This Row],[PLACE QUIMPERLE]],PointsClassement[],2,FALSE)</f>
        <v xml:space="preserve"> </v>
      </c>
      <c r="K60" s="5" t="s">
        <v>2</v>
      </c>
      <c r="L60" s="8" t="str">
        <f>VLOOKUP(Tableau25[[#This Row],[PLACE ERGUE]],PointsClassement[],2,FALSE)</f>
        <v xml:space="preserve"> </v>
      </c>
      <c r="M60" s="5" t="s">
        <v>2</v>
      </c>
      <c r="N60" s="8" t="str">
        <f>VLOOKUP(Tableau25[[#This Row],[PLACE TREGUNC]],PointsClassement[],2,FALSE)</f>
        <v xml:space="preserve"> </v>
      </c>
      <c r="O60" s="5" t="s">
        <v>2</v>
      </c>
      <c r="P60" s="8" t="str">
        <f>VLOOKUP(Tableau25[[#This Row],[PLACE SCAER]],PointsClassement[],2,FALSE)</f>
        <v xml:space="preserve"> </v>
      </c>
      <c r="Q60" s="5" t="s">
        <v>2</v>
      </c>
      <c r="R60" s="8" t="str">
        <f>VLOOKUP(Tableau25[[#This Row],[PLACE GOUEZEC]],PointsClassement[],2,FALSE)</f>
        <v xml:space="preserve"> </v>
      </c>
      <c r="S60" s="8" t="s">
        <v>2</v>
      </c>
      <c r="T60" s="6" t="s">
        <v>2</v>
      </c>
      <c r="U60" s="7">
        <f>SUM(F60,H60,J60,L60,N60,P60,R60,T60,Tableau25[[#This Row],[JOKER]])</f>
        <v>0</v>
      </c>
    </row>
    <row r="61" spans="1:21" x14ac:dyDescent="0.35">
      <c r="A61">
        <v>56</v>
      </c>
      <c r="E61" s="3" t="s">
        <v>2</v>
      </c>
      <c r="F61" s="8" t="str">
        <f>VLOOKUP(Tableau25[[#This Row],[PLACE QUIMPER]],PointsClassement[],2,FALSE)</f>
        <v xml:space="preserve"> </v>
      </c>
      <c r="G61" s="5" t="s">
        <v>2</v>
      </c>
      <c r="H61" s="8" t="str">
        <f>VLOOKUP(Tableau25[[#This Row],[PLACE RIEC]],PointsClassement[],2,FALSE)</f>
        <v xml:space="preserve"> </v>
      </c>
      <c r="I61" s="5" t="s">
        <v>2</v>
      </c>
      <c r="J61" s="8" t="str">
        <f>VLOOKUP(Tableau25[[#This Row],[PLACE QUIMPERLE]],PointsClassement[],2,FALSE)</f>
        <v xml:space="preserve"> </v>
      </c>
      <c r="K61" s="5" t="s">
        <v>2</v>
      </c>
      <c r="L61" s="8" t="str">
        <f>VLOOKUP(Tableau25[[#This Row],[PLACE ERGUE]],PointsClassement[],2,FALSE)</f>
        <v xml:space="preserve"> </v>
      </c>
      <c r="M61" s="5" t="s">
        <v>2</v>
      </c>
      <c r="N61" s="8" t="str">
        <f>VLOOKUP(Tableau25[[#This Row],[PLACE TREGUNC]],PointsClassement[],2,FALSE)</f>
        <v xml:space="preserve"> </v>
      </c>
      <c r="O61" s="5" t="s">
        <v>2</v>
      </c>
      <c r="P61" s="8" t="str">
        <f>VLOOKUP(Tableau25[[#This Row],[PLACE SCAER]],PointsClassement[],2,FALSE)</f>
        <v xml:space="preserve"> </v>
      </c>
      <c r="Q61" s="5" t="s">
        <v>2</v>
      </c>
      <c r="R61" s="8" t="str">
        <f>VLOOKUP(Tableau25[[#This Row],[PLACE GOUEZEC]],PointsClassement[],2,FALSE)</f>
        <v xml:space="preserve"> </v>
      </c>
      <c r="S61" s="8" t="s">
        <v>2</v>
      </c>
      <c r="T61" s="6" t="s">
        <v>2</v>
      </c>
      <c r="U61" s="7">
        <f>SUM(F61,H61,J61,L61,N61,P61,R61,T61,Tableau25[[#This Row],[JOKER]])</f>
        <v>0</v>
      </c>
    </row>
    <row r="62" spans="1:21" x14ac:dyDescent="0.35">
      <c r="A62">
        <v>57</v>
      </c>
      <c r="E62" s="3" t="s">
        <v>2</v>
      </c>
      <c r="F62" s="8" t="str">
        <f>VLOOKUP(Tableau25[[#This Row],[PLACE QUIMPER]],PointsClassement[],2,FALSE)</f>
        <v xml:space="preserve"> </v>
      </c>
      <c r="G62" s="5" t="s">
        <v>2</v>
      </c>
      <c r="H62" s="8" t="str">
        <f>VLOOKUP(Tableau25[[#This Row],[PLACE RIEC]],PointsClassement[],2,FALSE)</f>
        <v xml:space="preserve"> </v>
      </c>
      <c r="I62" s="5" t="s">
        <v>2</v>
      </c>
      <c r="J62" s="8" t="str">
        <f>VLOOKUP(Tableau25[[#This Row],[PLACE QUIMPERLE]],PointsClassement[],2,FALSE)</f>
        <v xml:space="preserve"> </v>
      </c>
      <c r="K62" s="5" t="s">
        <v>2</v>
      </c>
      <c r="L62" s="8" t="str">
        <f>VLOOKUP(Tableau25[[#This Row],[PLACE ERGUE]],PointsClassement[],2,FALSE)</f>
        <v xml:space="preserve"> </v>
      </c>
      <c r="M62" s="5" t="s">
        <v>2</v>
      </c>
      <c r="N62" s="8" t="str">
        <f>VLOOKUP(Tableau25[[#This Row],[PLACE TREGUNC]],PointsClassement[],2,FALSE)</f>
        <v xml:space="preserve"> </v>
      </c>
      <c r="O62" s="5" t="s">
        <v>2</v>
      </c>
      <c r="P62" s="8" t="str">
        <f>VLOOKUP(Tableau25[[#This Row],[PLACE SCAER]],PointsClassement[],2,FALSE)</f>
        <v xml:space="preserve"> </v>
      </c>
      <c r="Q62" s="5" t="s">
        <v>2</v>
      </c>
      <c r="R62" s="8" t="str">
        <f>VLOOKUP(Tableau25[[#This Row],[PLACE GOUEZEC]],PointsClassement[],2,FALSE)</f>
        <v xml:space="preserve"> </v>
      </c>
      <c r="S62" s="8" t="s">
        <v>2</v>
      </c>
      <c r="T62" s="6" t="s">
        <v>2</v>
      </c>
      <c r="U62" s="7">
        <f>SUM(F62,H62,J62,L62,N62,P62,R62,T62,Tableau25[[#This Row],[JOKER]])</f>
        <v>0</v>
      </c>
    </row>
    <row r="63" spans="1:21" x14ac:dyDescent="0.35">
      <c r="A63">
        <v>58</v>
      </c>
      <c r="E63" s="3" t="s">
        <v>2</v>
      </c>
      <c r="F63" s="8" t="str">
        <f>VLOOKUP(Tableau25[[#This Row],[PLACE QUIMPER]],PointsClassement[],2,FALSE)</f>
        <v xml:space="preserve"> </v>
      </c>
      <c r="G63" s="5" t="s">
        <v>2</v>
      </c>
      <c r="H63" s="8" t="str">
        <f>VLOOKUP(Tableau25[[#This Row],[PLACE RIEC]],PointsClassement[],2,FALSE)</f>
        <v xml:space="preserve"> </v>
      </c>
      <c r="I63" s="5" t="s">
        <v>2</v>
      </c>
      <c r="J63" s="8" t="str">
        <f>VLOOKUP(Tableau25[[#This Row],[PLACE QUIMPERLE]],PointsClassement[],2,FALSE)</f>
        <v xml:space="preserve"> </v>
      </c>
      <c r="K63" s="5" t="s">
        <v>2</v>
      </c>
      <c r="L63" s="8" t="str">
        <f>VLOOKUP(Tableau25[[#This Row],[PLACE ERGUE]],PointsClassement[],2,FALSE)</f>
        <v xml:space="preserve"> </v>
      </c>
      <c r="M63" s="5" t="s">
        <v>2</v>
      </c>
      <c r="N63" s="8" t="str">
        <f>VLOOKUP(Tableau25[[#This Row],[PLACE TREGUNC]],PointsClassement[],2,FALSE)</f>
        <v xml:space="preserve"> </v>
      </c>
      <c r="O63" s="5" t="s">
        <v>2</v>
      </c>
      <c r="P63" s="8" t="str">
        <f>VLOOKUP(Tableau25[[#This Row],[PLACE SCAER]],PointsClassement[],2,FALSE)</f>
        <v xml:space="preserve"> </v>
      </c>
      <c r="Q63" s="5" t="s">
        <v>2</v>
      </c>
      <c r="R63" s="8" t="str">
        <f>VLOOKUP(Tableau25[[#This Row],[PLACE GOUEZEC]],PointsClassement[],2,FALSE)</f>
        <v xml:space="preserve"> </v>
      </c>
      <c r="S63" s="8" t="s">
        <v>2</v>
      </c>
      <c r="T63" s="6" t="s">
        <v>2</v>
      </c>
      <c r="U63" s="7">
        <f>SUM(F63,H63,J63,L63,N63,P63,R63,T63,Tableau25[[#This Row],[JOKER]])</f>
        <v>0</v>
      </c>
    </row>
    <row r="64" spans="1:21" x14ac:dyDescent="0.35">
      <c r="A64">
        <v>59</v>
      </c>
      <c r="E64" s="3" t="s">
        <v>2</v>
      </c>
      <c r="F64" s="8" t="str">
        <f>VLOOKUP(Tableau25[[#This Row],[PLACE QUIMPER]],PointsClassement[],2,FALSE)</f>
        <v xml:space="preserve"> </v>
      </c>
      <c r="G64" s="5" t="s">
        <v>2</v>
      </c>
      <c r="H64" s="8" t="str">
        <f>VLOOKUP(Tableau25[[#This Row],[PLACE RIEC]],PointsClassement[],2,FALSE)</f>
        <v xml:space="preserve"> </v>
      </c>
      <c r="I64" s="5" t="s">
        <v>2</v>
      </c>
      <c r="J64" s="8" t="str">
        <f>VLOOKUP(Tableau25[[#This Row],[PLACE QUIMPERLE]],PointsClassement[],2,FALSE)</f>
        <v xml:space="preserve"> </v>
      </c>
      <c r="K64" s="5" t="s">
        <v>2</v>
      </c>
      <c r="L64" s="8" t="str">
        <f>VLOOKUP(Tableau25[[#This Row],[PLACE ERGUE]],PointsClassement[],2,FALSE)</f>
        <v xml:space="preserve"> </v>
      </c>
      <c r="M64" s="5" t="s">
        <v>2</v>
      </c>
      <c r="N64" s="8" t="str">
        <f>VLOOKUP(Tableau25[[#This Row],[PLACE TREGUNC]],PointsClassement[],2,FALSE)</f>
        <v xml:space="preserve"> </v>
      </c>
      <c r="O64" s="5" t="s">
        <v>2</v>
      </c>
      <c r="P64" s="8" t="str">
        <f>VLOOKUP(Tableau25[[#This Row],[PLACE SCAER]],PointsClassement[],2,FALSE)</f>
        <v xml:space="preserve"> </v>
      </c>
      <c r="Q64" s="5" t="s">
        <v>2</v>
      </c>
      <c r="R64" s="8" t="str">
        <f>VLOOKUP(Tableau25[[#This Row],[PLACE GOUEZEC]],PointsClassement[],2,FALSE)</f>
        <v xml:space="preserve"> </v>
      </c>
      <c r="S64" s="8" t="s">
        <v>2</v>
      </c>
      <c r="T64" s="6" t="s">
        <v>2</v>
      </c>
      <c r="U64" s="7">
        <f>SUM(F64,H64,J64,L64,N64,P64,R64,T64,Tableau25[[#This Row],[JOKER]])</f>
        <v>0</v>
      </c>
    </row>
    <row r="65" spans="1:21" x14ac:dyDescent="0.35">
      <c r="A65">
        <v>60</v>
      </c>
      <c r="E65" s="3" t="s">
        <v>2</v>
      </c>
      <c r="F65" s="8" t="str">
        <f>VLOOKUP(Tableau25[[#This Row],[PLACE QUIMPER]],PointsClassement[],2,FALSE)</f>
        <v xml:space="preserve"> </v>
      </c>
      <c r="G65" s="5" t="s">
        <v>2</v>
      </c>
      <c r="H65" s="8" t="str">
        <f>VLOOKUP(Tableau25[[#This Row],[PLACE RIEC]],PointsClassement[],2,FALSE)</f>
        <v xml:space="preserve"> </v>
      </c>
      <c r="I65" s="5" t="s">
        <v>2</v>
      </c>
      <c r="J65" s="8" t="str">
        <f>VLOOKUP(Tableau25[[#This Row],[PLACE QUIMPERLE]],PointsClassement[],2,FALSE)</f>
        <v xml:space="preserve"> </v>
      </c>
      <c r="K65" s="5" t="s">
        <v>2</v>
      </c>
      <c r="L65" s="8" t="str">
        <f>VLOOKUP(Tableau25[[#This Row],[PLACE ERGUE]],PointsClassement[],2,FALSE)</f>
        <v xml:space="preserve"> </v>
      </c>
      <c r="M65" s="5" t="s">
        <v>2</v>
      </c>
      <c r="N65" s="8" t="str">
        <f>VLOOKUP(Tableau25[[#This Row],[PLACE TREGUNC]],PointsClassement[],2,FALSE)</f>
        <v xml:space="preserve"> </v>
      </c>
      <c r="O65" s="5" t="s">
        <v>2</v>
      </c>
      <c r="P65" s="8" t="str">
        <f>VLOOKUP(Tableau25[[#This Row],[PLACE SCAER]],PointsClassement[],2,FALSE)</f>
        <v xml:space="preserve"> </v>
      </c>
      <c r="Q65" s="5" t="s">
        <v>2</v>
      </c>
      <c r="R65" s="8" t="str">
        <f>VLOOKUP(Tableau25[[#This Row],[PLACE GOUEZEC]],PointsClassement[],2,FALSE)</f>
        <v xml:space="preserve"> </v>
      </c>
      <c r="S65" s="8" t="s">
        <v>2</v>
      </c>
      <c r="T65" s="6" t="s">
        <v>2</v>
      </c>
      <c r="U65" s="7">
        <f>SUM(F65,H65,J65,L65,N65,P65,R65,T65,Tableau25[[#This Row],[JOKER]])</f>
        <v>0</v>
      </c>
    </row>
    <row r="66" spans="1:21" x14ac:dyDescent="0.35">
      <c r="A66">
        <v>61</v>
      </c>
      <c r="E66" s="3" t="s">
        <v>2</v>
      </c>
      <c r="F66" s="8" t="str">
        <f>VLOOKUP(Tableau25[[#This Row],[PLACE QUIMPER]],PointsClassement[],2,FALSE)</f>
        <v xml:space="preserve"> </v>
      </c>
      <c r="G66" s="5" t="s">
        <v>2</v>
      </c>
      <c r="H66" s="8" t="str">
        <f>VLOOKUP(Tableau25[[#This Row],[PLACE RIEC]],PointsClassement[],2,FALSE)</f>
        <v xml:space="preserve"> </v>
      </c>
      <c r="I66" s="5" t="s">
        <v>2</v>
      </c>
      <c r="J66" s="8" t="str">
        <f>VLOOKUP(Tableau25[[#This Row],[PLACE QUIMPERLE]],PointsClassement[],2,FALSE)</f>
        <v xml:space="preserve"> </v>
      </c>
      <c r="K66" s="5" t="s">
        <v>2</v>
      </c>
      <c r="L66" s="8" t="str">
        <f>VLOOKUP(Tableau25[[#This Row],[PLACE ERGUE]],PointsClassement[],2,FALSE)</f>
        <v xml:space="preserve"> </v>
      </c>
      <c r="M66" s="5" t="s">
        <v>2</v>
      </c>
      <c r="N66" s="8" t="str">
        <f>VLOOKUP(Tableau25[[#This Row],[PLACE TREGUNC]],PointsClassement[],2,FALSE)</f>
        <v xml:space="preserve"> </v>
      </c>
      <c r="O66" s="5" t="s">
        <v>2</v>
      </c>
      <c r="P66" s="8" t="str">
        <f>VLOOKUP(Tableau25[[#This Row],[PLACE SCAER]],PointsClassement[],2,FALSE)</f>
        <v xml:space="preserve"> </v>
      </c>
      <c r="Q66" s="5" t="s">
        <v>2</v>
      </c>
      <c r="R66" s="8" t="str">
        <f>VLOOKUP(Tableau25[[#This Row],[PLACE GOUEZEC]],PointsClassement[],2,FALSE)</f>
        <v xml:space="preserve"> </v>
      </c>
      <c r="S66" s="8" t="s">
        <v>2</v>
      </c>
      <c r="T66" s="6" t="s">
        <v>2</v>
      </c>
      <c r="U66" s="7">
        <f>SUM(F66,H66,J66,L66,N66,P66,R66,T66,Tableau25[[#This Row],[JOKER]])</f>
        <v>0</v>
      </c>
    </row>
    <row r="67" spans="1:21" x14ac:dyDescent="0.35">
      <c r="A67">
        <v>62</v>
      </c>
      <c r="E67" s="3" t="s">
        <v>2</v>
      </c>
      <c r="F67" s="8" t="str">
        <f>VLOOKUP(Tableau25[[#This Row],[PLACE QUIMPER]],PointsClassement[],2,FALSE)</f>
        <v xml:space="preserve"> </v>
      </c>
      <c r="G67" s="5" t="s">
        <v>2</v>
      </c>
      <c r="H67" s="8" t="str">
        <f>VLOOKUP(Tableau25[[#This Row],[PLACE RIEC]],PointsClassement[],2,FALSE)</f>
        <v xml:space="preserve"> </v>
      </c>
      <c r="I67" s="5" t="s">
        <v>2</v>
      </c>
      <c r="J67" s="8" t="str">
        <f>VLOOKUP(Tableau25[[#This Row],[PLACE QUIMPERLE]],PointsClassement[],2,FALSE)</f>
        <v xml:space="preserve"> </v>
      </c>
      <c r="K67" s="5" t="s">
        <v>2</v>
      </c>
      <c r="L67" s="8" t="str">
        <f>VLOOKUP(Tableau25[[#This Row],[PLACE ERGUE]],PointsClassement[],2,FALSE)</f>
        <v xml:space="preserve"> </v>
      </c>
      <c r="M67" s="5" t="s">
        <v>2</v>
      </c>
      <c r="N67" s="8" t="str">
        <f>VLOOKUP(Tableau25[[#This Row],[PLACE TREGUNC]],PointsClassement[],2,FALSE)</f>
        <v xml:space="preserve"> </v>
      </c>
      <c r="O67" s="5" t="s">
        <v>2</v>
      </c>
      <c r="P67" s="8" t="str">
        <f>VLOOKUP(Tableau25[[#This Row],[PLACE SCAER]],PointsClassement[],2,FALSE)</f>
        <v xml:space="preserve"> </v>
      </c>
      <c r="Q67" s="5" t="s">
        <v>2</v>
      </c>
      <c r="R67" s="8" t="str">
        <f>VLOOKUP(Tableau25[[#This Row],[PLACE GOUEZEC]],PointsClassement[],2,FALSE)</f>
        <v xml:space="preserve"> </v>
      </c>
      <c r="S67" s="8" t="s">
        <v>2</v>
      </c>
      <c r="T67" s="6" t="s">
        <v>2</v>
      </c>
      <c r="U67" s="7">
        <f>SUM(F67,H67,J67,L67,N67,P67,R67,T67,Tableau25[[#This Row],[JOKER]])</f>
        <v>0</v>
      </c>
    </row>
    <row r="68" spans="1:21" x14ac:dyDescent="0.35">
      <c r="A68">
        <v>63</v>
      </c>
      <c r="E68" s="3" t="s">
        <v>2</v>
      </c>
      <c r="F68" s="8" t="str">
        <f>VLOOKUP(Tableau25[[#This Row],[PLACE QUIMPER]],PointsClassement[],2,FALSE)</f>
        <v xml:space="preserve"> </v>
      </c>
      <c r="G68" s="5" t="s">
        <v>2</v>
      </c>
      <c r="H68" s="8" t="str">
        <f>VLOOKUP(Tableau25[[#This Row],[PLACE RIEC]],PointsClassement[],2,FALSE)</f>
        <v xml:space="preserve"> </v>
      </c>
      <c r="I68" s="5" t="s">
        <v>2</v>
      </c>
      <c r="J68" s="8" t="str">
        <f>VLOOKUP(Tableau25[[#This Row],[PLACE QUIMPERLE]],PointsClassement[],2,FALSE)</f>
        <v xml:space="preserve"> </v>
      </c>
      <c r="K68" s="5" t="s">
        <v>2</v>
      </c>
      <c r="L68" s="8" t="str">
        <f>VLOOKUP(Tableau25[[#This Row],[PLACE ERGUE]],PointsClassement[],2,FALSE)</f>
        <v xml:space="preserve"> </v>
      </c>
      <c r="M68" s="5" t="s">
        <v>2</v>
      </c>
      <c r="N68" s="8" t="str">
        <f>VLOOKUP(Tableau25[[#This Row],[PLACE TREGUNC]],PointsClassement[],2,FALSE)</f>
        <v xml:space="preserve"> </v>
      </c>
      <c r="O68" s="5" t="s">
        <v>2</v>
      </c>
      <c r="P68" s="8" t="str">
        <f>VLOOKUP(Tableau25[[#This Row],[PLACE SCAER]],PointsClassement[],2,FALSE)</f>
        <v xml:space="preserve"> </v>
      </c>
      <c r="Q68" s="5" t="s">
        <v>2</v>
      </c>
      <c r="R68" s="8" t="str">
        <f>VLOOKUP(Tableau25[[#This Row],[PLACE GOUEZEC]],PointsClassement[],2,FALSE)</f>
        <v xml:space="preserve"> </v>
      </c>
      <c r="S68" s="8" t="s">
        <v>2</v>
      </c>
      <c r="T68" s="6" t="s">
        <v>2</v>
      </c>
      <c r="U68" s="7">
        <f>SUM(F68,H68,J68,L68,N68,P68,R68,T68,Tableau25[[#This Row],[JOKER]])</f>
        <v>0</v>
      </c>
    </row>
    <row r="69" spans="1:21" x14ac:dyDescent="0.35">
      <c r="A69">
        <v>64</v>
      </c>
      <c r="E69" s="3" t="s">
        <v>2</v>
      </c>
      <c r="F69" s="8" t="str">
        <f>VLOOKUP(Tableau25[[#This Row],[PLACE QUIMPER]],PointsClassement[],2,FALSE)</f>
        <v xml:space="preserve"> </v>
      </c>
      <c r="G69" s="5" t="s">
        <v>2</v>
      </c>
      <c r="H69" s="8" t="str">
        <f>VLOOKUP(Tableau25[[#This Row],[PLACE RIEC]],PointsClassement[],2,FALSE)</f>
        <v xml:space="preserve"> </v>
      </c>
      <c r="I69" s="5" t="s">
        <v>2</v>
      </c>
      <c r="J69" s="8" t="str">
        <f>VLOOKUP(Tableau25[[#This Row],[PLACE QUIMPERLE]],PointsClassement[],2,FALSE)</f>
        <v xml:space="preserve"> </v>
      </c>
      <c r="K69" s="5" t="s">
        <v>2</v>
      </c>
      <c r="L69" s="8" t="str">
        <f>VLOOKUP(Tableau25[[#This Row],[PLACE ERGUE]],PointsClassement[],2,FALSE)</f>
        <v xml:space="preserve"> </v>
      </c>
      <c r="M69" s="5" t="s">
        <v>2</v>
      </c>
      <c r="N69" s="8" t="str">
        <f>VLOOKUP(Tableau25[[#This Row],[PLACE TREGUNC]],PointsClassement[],2,FALSE)</f>
        <v xml:space="preserve"> </v>
      </c>
      <c r="O69" s="5" t="s">
        <v>2</v>
      </c>
      <c r="P69" s="8" t="str">
        <f>VLOOKUP(Tableau25[[#This Row],[PLACE SCAER]],PointsClassement[],2,FALSE)</f>
        <v xml:space="preserve"> </v>
      </c>
      <c r="Q69" s="5" t="s">
        <v>2</v>
      </c>
      <c r="R69" s="8" t="str">
        <f>VLOOKUP(Tableau25[[#This Row],[PLACE GOUEZEC]],PointsClassement[],2,FALSE)</f>
        <v xml:space="preserve"> </v>
      </c>
      <c r="S69" s="8" t="s">
        <v>2</v>
      </c>
      <c r="T69" s="6" t="s">
        <v>2</v>
      </c>
      <c r="U69" s="7">
        <f>SUM(F69,H69,J69,L69,N69,P69,R69,T69,Tableau25[[#This Row],[JOKER]])</f>
        <v>0</v>
      </c>
    </row>
    <row r="70" spans="1:21" x14ac:dyDescent="0.35">
      <c r="A70">
        <v>65</v>
      </c>
      <c r="E70" s="3" t="s">
        <v>2</v>
      </c>
      <c r="F70" s="8" t="str">
        <f>VLOOKUP(Tableau25[[#This Row],[PLACE QUIMPER]],PointsClassement[],2,FALSE)</f>
        <v xml:space="preserve"> </v>
      </c>
      <c r="G70" s="5" t="s">
        <v>2</v>
      </c>
      <c r="H70" s="8" t="str">
        <f>VLOOKUP(Tableau25[[#This Row],[PLACE RIEC]],PointsClassement[],2,FALSE)</f>
        <v xml:space="preserve"> </v>
      </c>
      <c r="I70" s="5" t="s">
        <v>2</v>
      </c>
      <c r="J70" s="8" t="str">
        <f>VLOOKUP(Tableau25[[#This Row],[PLACE QUIMPERLE]],PointsClassement[],2,FALSE)</f>
        <v xml:space="preserve"> </v>
      </c>
      <c r="K70" s="5" t="s">
        <v>2</v>
      </c>
      <c r="L70" s="8" t="str">
        <f>VLOOKUP(Tableau25[[#This Row],[PLACE ERGUE]],PointsClassement[],2,FALSE)</f>
        <v xml:space="preserve"> </v>
      </c>
      <c r="M70" s="5" t="s">
        <v>2</v>
      </c>
      <c r="N70" s="8" t="str">
        <f>VLOOKUP(Tableau25[[#This Row],[PLACE TREGUNC]],PointsClassement[],2,FALSE)</f>
        <v xml:space="preserve"> </v>
      </c>
      <c r="O70" s="5" t="s">
        <v>2</v>
      </c>
      <c r="P70" s="8" t="str">
        <f>VLOOKUP(Tableau25[[#This Row],[PLACE SCAER]],PointsClassement[],2,FALSE)</f>
        <v xml:space="preserve"> </v>
      </c>
      <c r="Q70" s="5" t="s">
        <v>2</v>
      </c>
      <c r="R70" s="8" t="str">
        <f>VLOOKUP(Tableau25[[#This Row],[PLACE GOUEZEC]],PointsClassement[],2,FALSE)</f>
        <v xml:space="preserve"> </v>
      </c>
      <c r="S70" s="8" t="s">
        <v>2</v>
      </c>
      <c r="T70" s="6" t="s">
        <v>2</v>
      </c>
      <c r="U70" s="7">
        <f>SUM(F70,H70,J70,L70,N70,P70,R70,T70,Tableau25[[#This Row],[JOKER]])</f>
        <v>0</v>
      </c>
    </row>
    <row r="71" spans="1:21" x14ac:dyDescent="0.35">
      <c r="A71">
        <v>66</v>
      </c>
      <c r="E71" s="3" t="s">
        <v>2</v>
      </c>
      <c r="F71" s="8" t="str">
        <f>VLOOKUP(Tableau25[[#This Row],[PLACE QUIMPER]],PointsClassement[],2,FALSE)</f>
        <v xml:space="preserve"> </v>
      </c>
      <c r="G71" s="5" t="s">
        <v>2</v>
      </c>
      <c r="H71" s="8" t="str">
        <f>VLOOKUP(Tableau25[[#This Row],[PLACE RIEC]],PointsClassement[],2,FALSE)</f>
        <v xml:space="preserve"> </v>
      </c>
      <c r="I71" s="5" t="s">
        <v>2</v>
      </c>
      <c r="J71" s="8" t="str">
        <f>VLOOKUP(Tableau25[[#This Row],[PLACE QUIMPERLE]],PointsClassement[],2,FALSE)</f>
        <v xml:space="preserve"> </v>
      </c>
      <c r="K71" s="5" t="s">
        <v>2</v>
      </c>
      <c r="L71" s="8" t="str">
        <f>VLOOKUP(Tableau25[[#This Row],[PLACE ERGUE]],PointsClassement[],2,FALSE)</f>
        <v xml:space="preserve"> </v>
      </c>
      <c r="M71" s="5" t="s">
        <v>2</v>
      </c>
      <c r="N71" s="8" t="str">
        <f>VLOOKUP(Tableau25[[#This Row],[PLACE TREGUNC]],PointsClassement[],2,FALSE)</f>
        <v xml:space="preserve"> </v>
      </c>
      <c r="O71" s="5" t="s">
        <v>2</v>
      </c>
      <c r="P71" s="8" t="str">
        <f>VLOOKUP(Tableau25[[#This Row],[PLACE SCAER]],PointsClassement[],2,FALSE)</f>
        <v xml:space="preserve"> </v>
      </c>
      <c r="Q71" s="5" t="s">
        <v>2</v>
      </c>
      <c r="R71" s="8" t="str">
        <f>VLOOKUP(Tableau25[[#This Row],[PLACE GOUEZEC]],PointsClassement[],2,FALSE)</f>
        <v xml:space="preserve"> </v>
      </c>
      <c r="S71" s="8" t="s">
        <v>2</v>
      </c>
      <c r="T71" s="6" t="s">
        <v>2</v>
      </c>
      <c r="U71" s="7">
        <f>SUM(F71,H71,J71,L71,N71,P71,R71,T71,Tableau25[[#This Row],[JOKER]])</f>
        <v>0</v>
      </c>
    </row>
    <row r="72" spans="1:21" x14ac:dyDescent="0.35">
      <c r="A72">
        <v>67</v>
      </c>
      <c r="E72" s="3" t="s">
        <v>2</v>
      </c>
      <c r="F72" s="8" t="str">
        <f>VLOOKUP(Tableau25[[#This Row],[PLACE QUIMPER]],PointsClassement[],2,FALSE)</f>
        <v xml:space="preserve"> </v>
      </c>
      <c r="G72" s="5" t="s">
        <v>2</v>
      </c>
      <c r="H72" s="8" t="str">
        <f>VLOOKUP(Tableau25[[#This Row],[PLACE RIEC]],PointsClassement[],2,FALSE)</f>
        <v xml:space="preserve"> </v>
      </c>
      <c r="I72" s="5" t="s">
        <v>2</v>
      </c>
      <c r="J72" s="8" t="str">
        <f>VLOOKUP(Tableau25[[#This Row],[PLACE QUIMPERLE]],PointsClassement[],2,FALSE)</f>
        <v xml:space="preserve"> </v>
      </c>
      <c r="K72" s="5" t="s">
        <v>2</v>
      </c>
      <c r="L72" s="8" t="str">
        <f>VLOOKUP(Tableau25[[#This Row],[PLACE ERGUE]],PointsClassement[],2,FALSE)</f>
        <v xml:space="preserve"> </v>
      </c>
      <c r="M72" s="5" t="s">
        <v>2</v>
      </c>
      <c r="N72" s="8" t="str">
        <f>VLOOKUP(Tableau25[[#This Row],[PLACE TREGUNC]],PointsClassement[],2,FALSE)</f>
        <v xml:space="preserve"> </v>
      </c>
      <c r="O72" s="5" t="s">
        <v>2</v>
      </c>
      <c r="P72" s="8" t="str">
        <f>VLOOKUP(Tableau25[[#This Row],[PLACE SCAER]],PointsClassement[],2,FALSE)</f>
        <v xml:space="preserve"> </v>
      </c>
      <c r="Q72" s="5" t="s">
        <v>2</v>
      </c>
      <c r="R72" s="8" t="str">
        <f>VLOOKUP(Tableau25[[#This Row],[PLACE GOUEZEC]],PointsClassement[],2,FALSE)</f>
        <v xml:space="preserve"> </v>
      </c>
      <c r="S72" s="8" t="s">
        <v>2</v>
      </c>
      <c r="T72" s="6" t="s">
        <v>2</v>
      </c>
      <c r="U72" s="7">
        <f>SUM(F72,H72,J72,L72,N72,P72,R72,T72,Tableau25[[#This Row],[JOKER]])</f>
        <v>0</v>
      </c>
    </row>
    <row r="73" spans="1:21" x14ac:dyDescent="0.35">
      <c r="A73">
        <v>68</v>
      </c>
      <c r="E73" s="3" t="s">
        <v>2</v>
      </c>
      <c r="F73" s="8" t="str">
        <f>VLOOKUP(Tableau25[[#This Row],[PLACE QUIMPER]],PointsClassement[],2,FALSE)</f>
        <v xml:space="preserve"> </v>
      </c>
      <c r="G73" s="5" t="s">
        <v>2</v>
      </c>
      <c r="H73" s="8" t="str">
        <f>VLOOKUP(Tableau25[[#This Row],[PLACE RIEC]],PointsClassement[],2,FALSE)</f>
        <v xml:space="preserve"> </v>
      </c>
      <c r="I73" s="5" t="s">
        <v>2</v>
      </c>
      <c r="J73" s="8" t="str">
        <f>VLOOKUP(Tableau25[[#This Row],[PLACE QUIMPERLE]],PointsClassement[],2,FALSE)</f>
        <v xml:space="preserve"> </v>
      </c>
      <c r="K73" s="5" t="s">
        <v>2</v>
      </c>
      <c r="L73" s="8" t="str">
        <f>VLOOKUP(Tableau25[[#This Row],[PLACE ERGUE]],PointsClassement[],2,FALSE)</f>
        <v xml:space="preserve"> </v>
      </c>
      <c r="M73" s="5" t="s">
        <v>2</v>
      </c>
      <c r="N73" s="8" t="str">
        <f>VLOOKUP(Tableau25[[#This Row],[PLACE TREGUNC]],PointsClassement[],2,FALSE)</f>
        <v xml:space="preserve"> </v>
      </c>
      <c r="O73" s="5" t="s">
        <v>2</v>
      </c>
      <c r="P73" s="8" t="str">
        <f>VLOOKUP(Tableau25[[#This Row],[PLACE SCAER]],PointsClassement[],2,FALSE)</f>
        <v xml:space="preserve"> </v>
      </c>
      <c r="Q73" s="5" t="s">
        <v>2</v>
      </c>
      <c r="R73" s="8" t="str">
        <f>VLOOKUP(Tableau25[[#This Row],[PLACE GOUEZEC]],PointsClassement[],2,FALSE)</f>
        <v xml:space="preserve"> </v>
      </c>
      <c r="S73" s="8" t="s">
        <v>2</v>
      </c>
      <c r="T73" s="6" t="s">
        <v>2</v>
      </c>
      <c r="U73" s="7">
        <f>SUM(F73,H73,J73,L73,N73,P73,R73,T73,Tableau25[[#This Row],[JOKER]])</f>
        <v>0</v>
      </c>
    </row>
    <row r="74" spans="1:21" x14ac:dyDescent="0.35">
      <c r="A74">
        <v>69</v>
      </c>
      <c r="E74" s="3" t="s">
        <v>2</v>
      </c>
      <c r="F74" s="8" t="str">
        <f>VLOOKUP(Tableau25[[#This Row],[PLACE QUIMPER]],PointsClassement[],2,FALSE)</f>
        <v xml:space="preserve"> </v>
      </c>
      <c r="G74" s="5" t="s">
        <v>2</v>
      </c>
      <c r="H74" s="8" t="str">
        <f>VLOOKUP(Tableau25[[#This Row],[PLACE RIEC]],PointsClassement[],2,FALSE)</f>
        <v xml:space="preserve"> </v>
      </c>
      <c r="I74" s="5" t="s">
        <v>2</v>
      </c>
      <c r="J74" s="8" t="str">
        <f>VLOOKUP(Tableau25[[#This Row],[PLACE QUIMPERLE]],PointsClassement[],2,FALSE)</f>
        <v xml:space="preserve"> </v>
      </c>
      <c r="K74" s="5" t="s">
        <v>2</v>
      </c>
      <c r="L74" s="8" t="str">
        <f>VLOOKUP(Tableau25[[#This Row],[PLACE ERGUE]],PointsClassement[],2,FALSE)</f>
        <v xml:space="preserve"> </v>
      </c>
      <c r="M74" s="5" t="s">
        <v>2</v>
      </c>
      <c r="N74" s="8" t="str">
        <f>VLOOKUP(Tableau25[[#This Row],[PLACE TREGUNC]],PointsClassement[],2,FALSE)</f>
        <v xml:space="preserve"> </v>
      </c>
      <c r="O74" s="5" t="s">
        <v>2</v>
      </c>
      <c r="P74" s="8" t="str">
        <f>VLOOKUP(Tableau25[[#This Row],[PLACE SCAER]],PointsClassement[],2,FALSE)</f>
        <v xml:space="preserve"> </v>
      </c>
      <c r="Q74" s="5" t="s">
        <v>2</v>
      </c>
      <c r="R74" s="8" t="str">
        <f>VLOOKUP(Tableau25[[#This Row],[PLACE GOUEZEC]],PointsClassement[],2,FALSE)</f>
        <v xml:space="preserve"> </v>
      </c>
      <c r="S74" s="8" t="s">
        <v>2</v>
      </c>
      <c r="T74" s="6" t="s">
        <v>2</v>
      </c>
      <c r="U74" s="7">
        <f>SUM(F74,H74,J74,L74,N74,P74,R74,T74,Tableau25[[#This Row],[JOKER]])</f>
        <v>0</v>
      </c>
    </row>
    <row r="75" spans="1:21" x14ac:dyDescent="0.35">
      <c r="A75">
        <v>70</v>
      </c>
      <c r="E75" s="3" t="s">
        <v>2</v>
      </c>
      <c r="F75" s="8" t="str">
        <f>VLOOKUP(Tableau25[[#This Row],[PLACE QUIMPER]],PointsClassement[],2,FALSE)</f>
        <v xml:space="preserve"> </v>
      </c>
      <c r="G75" s="5" t="s">
        <v>2</v>
      </c>
      <c r="H75" s="8" t="str">
        <f>VLOOKUP(Tableau25[[#This Row],[PLACE RIEC]],PointsClassement[],2,FALSE)</f>
        <v xml:space="preserve"> </v>
      </c>
      <c r="I75" s="5" t="s">
        <v>2</v>
      </c>
      <c r="J75" s="8" t="str">
        <f>VLOOKUP(Tableau25[[#This Row],[PLACE QUIMPERLE]],PointsClassement[],2,FALSE)</f>
        <v xml:space="preserve"> </v>
      </c>
      <c r="K75" s="5" t="s">
        <v>2</v>
      </c>
      <c r="L75" s="8" t="str">
        <f>VLOOKUP(Tableau25[[#This Row],[PLACE ERGUE]],PointsClassement[],2,FALSE)</f>
        <v xml:space="preserve"> </v>
      </c>
      <c r="M75" s="5" t="s">
        <v>2</v>
      </c>
      <c r="N75" s="8" t="str">
        <f>VLOOKUP(Tableau25[[#This Row],[PLACE TREGUNC]],PointsClassement[],2,FALSE)</f>
        <v xml:space="preserve"> </v>
      </c>
      <c r="O75" s="5" t="s">
        <v>2</v>
      </c>
      <c r="P75" s="8" t="str">
        <f>VLOOKUP(Tableau25[[#This Row],[PLACE SCAER]],PointsClassement[],2,FALSE)</f>
        <v xml:space="preserve"> </v>
      </c>
      <c r="Q75" s="5" t="s">
        <v>2</v>
      </c>
      <c r="R75" s="8" t="str">
        <f>VLOOKUP(Tableau25[[#This Row],[PLACE GOUEZEC]],PointsClassement[],2,FALSE)</f>
        <v xml:space="preserve"> </v>
      </c>
      <c r="S75" s="8" t="s">
        <v>2</v>
      </c>
      <c r="T75" s="6" t="s">
        <v>2</v>
      </c>
      <c r="U75" s="7">
        <f>SUM(F75,H75,J75,L75,N75,P75,R75,T75,Tableau25[[#This Row],[JOKER]])</f>
        <v>0</v>
      </c>
    </row>
    <row r="76" spans="1:21" x14ac:dyDescent="0.35">
      <c r="A76">
        <v>71</v>
      </c>
      <c r="E76" s="3" t="s">
        <v>2</v>
      </c>
      <c r="F76" s="8" t="str">
        <f>VLOOKUP(Tableau25[[#This Row],[PLACE QUIMPER]],PointsClassement[],2,FALSE)</f>
        <v xml:space="preserve"> </v>
      </c>
      <c r="G76" s="5" t="s">
        <v>2</v>
      </c>
      <c r="H76" s="8" t="str">
        <f>VLOOKUP(Tableau25[[#This Row],[PLACE RIEC]],PointsClassement[],2,FALSE)</f>
        <v xml:space="preserve"> </v>
      </c>
      <c r="I76" s="5" t="s">
        <v>2</v>
      </c>
      <c r="J76" s="8" t="str">
        <f>VLOOKUP(Tableau25[[#This Row],[PLACE QUIMPERLE]],PointsClassement[],2,FALSE)</f>
        <v xml:space="preserve"> </v>
      </c>
      <c r="K76" s="5" t="s">
        <v>2</v>
      </c>
      <c r="L76" s="8" t="str">
        <f>VLOOKUP(Tableau25[[#This Row],[PLACE ERGUE]],PointsClassement[],2,FALSE)</f>
        <v xml:space="preserve"> </v>
      </c>
      <c r="M76" s="5" t="s">
        <v>2</v>
      </c>
      <c r="N76" s="8" t="str">
        <f>VLOOKUP(Tableau25[[#This Row],[PLACE TREGUNC]],PointsClassement[],2,FALSE)</f>
        <v xml:space="preserve"> </v>
      </c>
      <c r="O76" s="5" t="s">
        <v>2</v>
      </c>
      <c r="P76" s="8" t="str">
        <f>VLOOKUP(Tableau25[[#This Row],[PLACE SCAER]],PointsClassement[],2,FALSE)</f>
        <v xml:space="preserve"> </v>
      </c>
      <c r="Q76" s="5" t="s">
        <v>2</v>
      </c>
      <c r="R76" s="8" t="str">
        <f>VLOOKUP(Tableau25[[#This Row],[PLACE GOUEZEC]],PointsClassement[],2,FALSE)</f>
        <v xml:space="preserve"> </v>
      </c>
      <c r="S76" s="8" t="s">
        <v>2</v>
      </c>
      <c r="T76" s="6" t="s">
        <v>2</v>
      </c>
      <c r="U76" s="7">
        <f>SUM(F76,H76,J76,L76,N76,P76,R76,T76,Tableau25[[#This Row],[JOKER]])</f>
        <v>0</v>
      </c>
    </row>
    <row r="77" spans="1:21" x14ac:dyDescent="0.35">
      <c r="A77">
        <v>72</v>
      </c>
      <c r="E77" s="3" t="s">
        <v>2</v>
      </c>
      <c r="F77" s="8" t="str">
        <f>VLOOKUP(Tableau25[[#This Row],[PLACE QUIMPER]],PointsClassement[],2,FALSE)</f>
        <v xml:space="preserve"> </v>
      </c>
      <c r="G77" s="5" t="s">
        <v>2</v>
      </c>
      <c r="H77" s="8" t="str">
        <f>VLOOKUP(Tableau25[[#This Row],[PLACE RIEC]],PointsClassement[],2,FALSE)</f>
        <v xml:space="preserve"> </v>
      </c>
      <c r="I77" s="5" t="s">
        <v>2</v>
      </c>
      <c r="J77" s="8" t="str">
        <f>VLOOKUP(Tableau25[[#This Row],[PLACE QUIMPERLE]],PointsClassement[],2,FALSE)</f>
        <v xml:space="preserve"> </v>
      </c>
      <c r="K77" s="5" t="s">
        <v>2</v>
      </c>
      <c r="L77" s="8" t="str">
        <f>VLOOKUP(Tableau25[[#This Row],[PLACE ERGUE]],PointsClassement[],2,FALSE)</f>
        <v xml:space="preserve"> </v>
      </c>
      <c r="M77" s="5" t="s">
        <v>2</v>
      </c>
      <c r="N77" s="8" t="str">
        <f>VLOOKUP(Tableau25[[#This Row],[PLACE TREGUNC]],PointsClassement[],2,FALSE)</f>
        <v xml:space="preserve"> </v>
      </c>
      <c r="O77" s="5" t="s">
        <v>2</v>
      </c>
      <c r="P77" s="8" t="str">
        <f>VLOOKUP(Tableau25[[#This Row],[PLACE SCAER]],PointsClassement[],2,FALSE)</f>
        <v xml:space="preserve"> </v>
      </c>
      <c r="Q77" s="5" t="s">
        <v>2</v>
      </c>
      <c r="R77" s="8" t="str">
        <f>VLOOKUP(Tableau25[[#This Row],[PLACE GOUEZEC]],PointsClassement[],2,FALSE)</f>
        <v xml:space="preserve"> </v>
      </c>
      <c r="S77" s="8" t="s">
        <v>2</v>
      </c>
      <c r="T77" s="6" t="s">
        <v>2</v>
      </c>
      <c r="U77" s="7">
        <f>SUM(F77,H77,J77,L77,N77,P77,R77,T77,Tableau25[[#This Row],[JOKER]])</f>
        <v>0</v>
      </c>
    </row>
    <row r="78" spans="1:21" x14ac:dyDescent="0.35">
      <c r="A78">
        <v>73</v>
      </c>
      <c r="E78" s="3" t="s">
        <v>2</v>
      </c>
      <c r="F78" s="8" t="str">
        <f>VLOOKUP(Tableau25[[#This Row],[PLACE QUIMPER]],PointsClassement[],2,FALSE)</f>
        <v xml:space="preserve"> </v>
      </c>
      <c r="G78" s="5" t="s">
        <v>2</v>
      </c>
      <c r="H78" s="8" t="str">
        <f>VLOOKUP(Tableau25[[#This Row],[PLACE RIEC]],PointsClassement[],2,FALSE)</f>
        <v xml:space="preserve"> </v>
      </c>
      <c r="I78" s="5" t="s">
        <v>2</v>
      </c>
      <c r="J78" s="8" t="str">
        <f>VLOOKUP(Tableau25[[#This Row],[PLACE QUIMPERLE]],PointsClassement[],2,FALSE)</f>
        <v xml:space="preserve"> </v>
      </c>
      <c r="K78" s="5" t="s">
        <v>2</v>
      </c>
      <c r="L78" s="8" t="str">
        <f>VLOOKUP(Tableau25[[#This Row],[PLACE ERGUE]],PointsClassement[],2,FALSE)</f>
        <v xml:space="preserve"> </v>
      </c>
      <c r="M78" s="5" t="s">
        <v>2</v>
      </c>
      <c r="N78" s="8" t="str">
        <f>VLOOKUP(Tableau25[[#This Row],[PLACE TREGUNC]],PointsClassement[],2,FALSE)</f>
        <v xml:space="preserve"> </v>
      </c>
      <c r="O78" s="5" t="s">
        <v>2</v>
      </c>
      <c r="P78" s="8" t="str">
        <f>VLOOKUP(Tableau25[[#This Row],[PLACE SCAER]],PointsClassement[],2,FALSE)</f>
        <v xml:space="preserve"> </v>
      </c>
      <c r="Q78" s="5" t="s">
        <v>2</v>
      </c>
      <c r="R78" s="8" t="str">
        <f>VLOOKUP(Tableau25[[#This Row],[PLACE GOUEZEC]],PointsClassement[],2,FALSE)</f>
        <v xml:space="preserve"> </v>
      </c>
      <c r="S78" s="8" t="s">
        <v>2</v>
      </c>
      <c r="T78" s="6" t="s">
        <v>2</v>
      </c>
      <c r="U78" s="7">
        <f>SUM(F78,H78,J78,L78,N78,P78,R78,T78,Tableau25[[#This Row],[JOKER]])</f>
        <v>0</v>
      </c>
    </row>
    <row r="79" spans="1:21" x14ac:dyDescent="0.35">
      <c r="A79">
        <v>74</v>
      </c>
      <c r="E79" s="3" t="s">
        <v>2</v>
      </c>
      <c r="F79" s="8" t="str">
        <f>VLOOKUP(Tableau25[[#This Row],[PLACE QUIMPER]],PointsClassement[],2,FALSE)</f>
        <v xml:space="preserve"> </v>
      </c>
      <c r="G79" s="5" t="s">
        <v>2</v>
      </c>
      <c r="H79" s="8" t="str">
        <f>VLOOKUP(Tableau25[[#This Row],[PLACE RIEC]],PointsClassement[],2,FALSE)</f>
        <v xml:space="preserve"> </v>
      </c>
      <c r="I79" s="5" t="s">
        <v>2</v>
      </c>
      <c r="J79" s="8" t="str">
        <f>VLOOKUP(Tableau25[[#This Row],[PLACE QUIMPERLE]],PointsClassement[],2,FALSE)</f>
        <v xml:space="preserve"> </v>
      </c>
      <c r="K79" s="5" t="s">
        <v>2</v>
      </c>
      <c r="L79" s="8" t="str">
        <f>VLOOKUP(Tableau25[[#This Row],[PLACE ERGUE]],PointsClassement[],2,FALSE)</f>
        <v xml:space="preserve"> </v>
      </c>
      <c r="M79" s="5" t="s">
        <v>2</v>
      </c>
      <c r="N79" s="8" t="str">
        <f>VLOOKUP(Tableau25[[#This Row],[PLACE TREGUNC]],PointsClassement[],2,FALSE)</f>
        <v xml:space="preserve"> </v>
      </c>
      <c r="O79" s="5" t="s">
        <v>2</v>
      </c>
      <c r="P79" s="8" t="str">
        <f>VLOOKUP(Tableau25[[#This Row],[PLACE SCAER]],PointsClassement[],2,FALSE)</f>
        <v xml:space="preserve"> </v>
      </c>
      <c r="Q79" s="5" t="s">
        <v>2</v>
      </c>
      <c r="R79" s="8" t="str">
        <f>VLOOKUP(Tableau25[[#This Row],[PLACE GOUEZEC]],PointsClassement[],2,FALSE)</f>
        <v xml:space="preserve"> </v>
      </c>
      <c r="S79" s="8" t="s">
        <v>2</v>
      </c>
      <c r="T79" s="6" t="s">
        <v>2</v>
      </c>
      <c r="U79" s="7">
        <f>SUM(F79,H79,J79,L79,N79,P79,R79,T79,Tableau25[[#This Row],[JOKER]])</f>
        <v>0</v>
      </c>
    </row>
    <row r="80" spans="1:21" x14ac:dyDescent="0.35">
      <c r="A80">
        <v>75</v>
      </c>
      <c r="E80" s="3" t="s">
        <v>2</v>
      </c>
      <c r="F80" s="8" t="str">
        <f>VLOOKUP(Tableau25[[#This Row],[PLACE QUIMPER]],PointsClassement[],2,FALSE)</f>
        <v xml:space="preserve"> </v>
      </c>
      <c r="G80" s="5" t="s">
        <v>2</v>
      </c>
      <c r="H80" s="8" t="str">
        <f>VLOOKUP(Tableau25[[#This Row],[PLACE RIEC]],PointsClassement[],2,FALSE)</f>
        <v xml:space="preserve"> </v>
      </c>
      <c r="I80" s="5" t="s">
        <v>2</v>
      </c>
      <c r="J80" s="8" t="str">
        <f>VLOOKUP(Tableau25[[#This Row],[PLACE QUIMPERLE]],PointsClassement[],2,FALSE)</f>
        <v xml:space="preserve"> </v>
      </c>
      <c r="K80" s="5" t="s">
        <v>2</v>
      </c>
      <c r="L80" s="8" t="str">
        <f>VLOOKUP(Tableau25[[#This Row],[PLACE ERGUE]],PointsClassement[],2,FALSE)</f>
        <v xml:space="preserve"> </v>
      </c>
      <c r="M80" s="5" t="s">
        <v>2</v>
      </c>
      <c r="N80" s="8" t="str">
        <f>VLOOKUP(Tableau25[[#This Row],[PLACE TREGUNC]],PointsClassement[],2,FALSE)</f>
        <v xml:space="preserve"> </v>
      </c>
      <c r="O80" s="5" t="s">
        <v>2</v>
      </c>
      <c r="P80" s="8" t="str">
        <f>VLOOKUP(Tableau25[[#This Row],[PLACE SCAER]],PointsClassement[],2,FALSE)</f>
        <v xml:space="preserve"> </v>
      </c>
      <c r="Q80" s="5" t="s">
        <v>2</v>
      </c>
      <c r="R80" s="8" t="str">
        <f>VLOOKUP(Tableau25[[#This Row],[PLACE GOUEZEC]],PointsClassement[],2,FALSE)</f>
        <v xml:space="preserve"> </v>
      </c>
      <c r="S80" s="8" t="s">
        <v>2</v>
      </c>
      <c r="T80" s="6" t="s">
        <v>2</v>
      </c>
      <c r="U80" s="7">
        <f>SUM(F80,H80,J80,L80,N80,P80,R80,T80,Tableau25[[#This Row],[JOKER]])</f>
        <v>0</v>
      </c>
    </row>
    <row r="81" spans="1:21" x14ac:dyDescent="0.35">
      <c r="A81">
        <v>76</v>
      </c>
      <c r="E81" s="3" t="s">
        <v>2</v>
      </c>
      <c r="F81" s="8" t="str">
        <f>VLOOKUP(Tableau25[[#This Row],[PLACE QUIMPER]],PointsClassement[],2,FALSE)</f>
        <v xml:space="preserve"> </v>
      </c>
      <c r="G81" s="5" t="s">
        <v>2</v>
      </c>
      <c r="H81" s="8" t="str">
        <f>VLOOKUP(Tableau25[[#This Row],[PLACE RIEC]],PointsClassement[],2,FALSE)</f>
        <v xml:space="preserve"> </v>
      </c>
      <c r="I81" s="5" t="s">
        <v>2</v>
      </c>
      <c r="J81" s="8" t="str">
        <f>VLOOKUP(Tableau25[[#This Row],[PLACE QUIMPERLE]],PointsClassement[],2,FALSE)</f>
        <v xml:space="preserve"> </v>
      </c>
      <c r="K81" s="5" t="s">
        <v>2</v>
      </c>
      <c r="L81" s="8" t="str">
        <f>VLOOKUP(Tableau25[[#This Row],[PLACE ERGUE]],PointsClassement[],2,FALSE)</f>
        <v xml:space="preserve"> </v>
      </c>
      <c r="M81" s="5" t="s">
        <v>2</v>
      </c>
      <c r="N81" s="8" t="str">
        <f>VLOOKUP(Tableau25[[#This Row],[PLACE TREGUNC]],PointsClassement[],2,FALSE)</f>
        <v xml:space="preserve"> </v>
      </c>
      <c r="O81" s="5" t="s">
        <v>2</v>
      </c>
      <c r="P81" s="8" t="str">
        <f>VLOOKUP(Tableau25[[#This Row],[PLACE SCAER]],PointsClassement[],2,FALSE)</f>
        <v xml:space="preserve"> </v>
      </c>
      <c r="Q81" s="5" t="s">
        <v>2</v>
      </c>
      <c r="R81" s="8" t="str">
        <f>VLOOKUP(Tableau25[[#This Row],[PLACE GOUEZEC]],PointsClassement[],2,FALSE)</f>
        <v xml:space="preserve"> </v>
      </c>
      <c r="S81" s="8" t="s">
        <v>2</v>
      </c>
      <c r="T81" s="6" t="s">
        <v>2</v>
      </c>
      <c r="U81" s="7">
        <f>SUM(F81,H81,J81,L81,N81,P81,R81,T81,Tableau25[[#This Row],[JOKER]])</f>
        <v>0</v>
      </c>
    </row>
    <row r="82" spans="1:21" x14ac:dyDescent="0.35">
      <c r="A82">
        <v>77</v>
      </c>
      <c r="E82" s="3" t="s">
        <v>2</v>
      </c>
      <c r="F82" s="8" t="str">
        <f>VLOOKUP(Tableau25[[#This Row],[PLACE QUIMPER]],PointsClassement[],2,FALSE)</f>
        <v xml:space="preserve"> </v>
      </c>
      <c r="G82" s="5" t="s">
        <v>2</v>
      </c>
      <c r="H82" s="8" t="str">
        <f>VLOOKUP(Tableau25[[#This Row],[PLACE RIEC]],PointsClassement[],2,FALSE)</f>
        <v xml:space="preserve"> </v>
      </c>
      <c r="I82" s="5" t="s">
        <v>2</v>
      </c>
      <c r="J82" s="8" t="str">
        <f>VLOOKUP(Tableau25[[#This Row],[PLACE QUIMPERLE]],PointsClassement[],2,FALSE)</f>
        <v xml:space="preserve"> </v>
      </c>
      <c r="K82" s="5" t="s">
        <v>2</v>
      </c>
      <c r="L82" s="8" t="str">
        <f>VLOOKUP(Tableau25[[#This Row],[PLACE ERGUE]],PointsClassement[],2,FALSE)</f>
        <v xml:space="preserve"> </v>
      </c>
      <c r="M82" s="5" t="s">
        <v>2</v>
      </c>
      <c r="N82" s="8" t="str">
        <f>VLOOKUP(Tableau25[[#This Row],[PLACE TREGUNC]],PointsClassement[],2,FALSE)</f>
        <v xml:space="preserve"> </v>
      </c>
      <c r="O82" s="5" t="s">
        <v>2</v>
      </c>
      <c r="P82" s="8" t="str">
        <f>VLOOKUP(Tableau25[[#This Row],[PLACE SCAER]],PointsClassement[],2,FALSE)</f>
        <v xml:space="preserve"> </v>
      </c>
      <c r="Q82" s="5" t="s">
        <v>2</v>
      </c>
      <c r="R82" s="8" t="str">
        <f>VLOOKUP(Tableau25[[#This Row],[PLACE GOUEZEC]],PointsClassement[],2,FALSE)</f>
        <v xml:space="preserve"> </v>
      </c>
      <c r="S82" s="8" t="s">
        <v>2</v>
      </c>
      <c r="T82" s="6" t="s">
        <v>2</v>
      </c>
      <c r="U82" s="7">
        <f>SUM(F82,H82,J82,L82,N82,P82,R82,T82,Tableau25[[#This Row],[JOKER]])</f>
        <v>0</v>
      </c>
    </row>
    <row r="83" spans="1:21" x14ac:dyDescent="0.35">
      <c r="A83">
        <v>78</v>
      </c>
      <c r="E83" s="3" t="s">
        <v>2</v>
      </c>
      <c r="F83" s="8" t="str">
        <f>VLOOKUP(Tableau25[[#This Row],[PLACE QUIMPER]],PointsClassement[],2,FALSE)</f>
        <v xml:space="preserve"> </v>
      </c>
      <c r="G83" s="5" t="s">
        <v>2</v>
      </c>
      <c r="H83" s="8" t="str">
        <f>VLOOKUP(Tableau25[[#This Row],[PLACE RIEC]],PointsClassement[],2,FALSE)</f>
        <v xml:space="preserve"> </v>
      </c>
      <c r="I83" s="5" t="s">
        <v>2</v>
      </c>
      <c r="J83" s="8" t="str">
        <f>VLOOKUP(Tableau25[[#This Row],[PLACE QUIMPERLE]],PointsClassement[],2,FALSE)</f>
        <v xml:space="preserve"> </v>
      </c>
      <c r="K83" s="5" t="s">
        <v>2</v>
      </c>
      <c r="L83" s="8" t="str">
        <f>VLOOKUP(Tableau25[[#This Row],[PLACE ERGUE]],PointsClassement[],2,FALSE)</f>
        <v xml:space="preserve"> </v>
      </c>
      <c r="M83" s="5" t="s">
        <v>2</v>
      </c>
      <c r="N83" s="8" t="str">
        <f>VLOOKUP(Tableau25[[#This Row],[PLACE TREGUNC]],PointsClassement[],2,FALSE)</f>
        <v xml:space="preserve"> </v>
      </c>
      <c r="O83" s="5" t="s">
        <v>2</v>
      </c>
      <c r="P83" s="8" t="str">
        <f>VLOOKUP(Tableau25[[#This Row],[PLACE SCAER]],PointsClassement[],2,FALSE)</f>
        <v xml:space="preserve"> </v>
      </c>
      <c r="Q83" s="5" t="s">
        <v>2</v>
      </c>
      <c r="R83" s="8" t="str">
        <f>VLOOKUP(Tableau25[[#This Row],[PLACE GOUEZEC]],PointsClassement[],2,FALSE)</f>
        <v xml:space="preserve"> </v>
      </c>
      <c r="S83" s="8" t="s">
        <v>2</v>
      </c>
      <c r="T83" s="6" t="s">
        <v>2</v>
      </c>
      <c r="U83" s="7">
        <f>SUM(F83,H83,J83,L83,N83,P83,R83,T83,Tableau25[[#This Row],[JOKER]])</f>
        <v>0</v>
      </c>
    </row>
    <row r="84" spans="1:21" x14ac:dyDescent="0.35">
      <c r="A84">
        <v>79</v>
      </c>
      <c r="E84" s="3" t="s">
        <v>2</v>
      </c>
      <c r="F84" s="8" t="str">
        <f>VLOOKUP(Tableau25[[#This Row],[PLACE QUIMPER]],PointsClassement[],2,FALSE)</f>
        <v xml:space="preserve"> </v>
      </c>
      <c r="G84" s="5" t="s">
        <v>2</v>
      </c>
      <c r="H84" s="8" t="str">
        <f>VLOOKUP(Tableau25[[#This Row],[PLACE RIEC]],PointsClassement[],2,FALSE)</f>
        <v xml:space="preserve"> </v>
      </c>
      <c r="I84" s="5" t="s">
        <v>2</v>
      </c>
      <c r="J84" s="8" t="str">
        <f>VLOOKUP(Tableau25[[#This Row],[PLACE QUIMPERLE]],PointsClassement[],2,FALSE)</f>
        <v xml:space="preserve"> </v>
      </c>
      <c r="K84" s="5" t="s">
        <v>2</v>
      </c>
      <c r="L84" s="8" t="str">
        <f>VLOOKUP(Tableau25[[#This Row],[PLACE ERGUE]],PointsClassement[],2,FALSE)</f>
        <v xml:space="preserve"> </v>
      </c>
      <c r="M84" s="5" t="s">
        <v>2</v>
      </c>
      <c r="N84" s="8" t="str">
        <f>VLOOKUP(Tableau25[[#This Row],[PLACE TREGUNC]],PointsClassement[],2,FALSE)</f>
        <v xml:space="preserve"> </v>
      </c>
      <c r="O84" s="5" t="s">
        <v>2</v>
      </c>
      <c r="P84" s="8" t="str">
        <f>VLOOKUP(Tableau25[[#This Row],[PLACE SCAER]],PointsClassement[],2,FALSE)</f>
        <v xml:space="preserve"> </v>
      </c>
      <c r="Q84" s="5" t="s">
        <v>2</v>
      </c>
      <c r="R84" s="8" t="str">
        <f>VLOOKUP(Tableau25[[#This Row],[PLACE GOUEZEC]],PointsClassement[],2,FALSE)</f>
        <v xml:space="preserve"> </v>
      </c>
      <c r="S84" s="8" t="s">
        <v>2</v>
      </c>
      <c r="T84" s="6" t="s">
        <v>2</v>
      </c>
      <c r="U84" s="7">
        <f>SUM(F84,H84,J84,L84,N84,P84,R84,T84,Tableau25[[#This Row],[JOKER]])</f>
        <v>0</v>
      </c>
    </row>
    <row r="85" spans="1:21" x14ac:dyDescent="0.35">
      <c r="A85">
        <v>80</v>
      </c>
      <c r="E85" s="3" t="s">
        <v>2</v>
      </c>
      <c r="F85" s="8" t="str">
        <f>VLOOKUP(Tableau25[[#This Row],[PLACE QUIMPER]],PointsClassement[],2,FALSE)</f>
        <v xml:space="preserve"> </v>
      </c>
      <c r="G85" s="5" t="s">
        <v>2</v>
      </c>
      <c r="H85" s="8" t="str">
        <f>VLOOKUP(Tableau25[[#This Row],[PLACE RIEC]],PointsClassement[],2,FALSE)</f>
        <v xml:space="preserve"> </v>
      </c>
      <c r="I85" s="5" t="s">
        <v>2</v>
      </c>
      <c r="J85" s="8" t="str">
        <f>VLOOKUP(Tableau25[[#This Row],[PLACE QUIMPERLE]],PointsClassement[],2,FALSE)</f>
        <v xml:space="preserve"> </v>
      </c>
      <c r="K85" s="5" t="s">
        <v>2</v>
      </c>
      <c r="L85" s="8" t="str">
        <f>VLOOKUP(Tableau25[[#This Row],[PLACE ERGUE]],PointsClassement[],2,FALSE)</f>
        <v xml:space="preserve"> </v>
      </c>
      <c r="M85" s="5" t="s">
        <v>2</v>
      </c>
      <c r="N85" s="8" t="str">
        <f>VLOOKUP(Tableau25[[#This Row],[PLACE TREGUNC]],PointsClassement[],2,FALSE)</f>
        <v xml:space="preserve"> </v>
      </c>
      <c r="O85" s="5" t="s">
        <v>2</v>
      </c>
      <c r="P85" s="8" t="str">
        <f>VLOOKUP(Tableau25[[#This Row],[PLACE SCAER]],PointsClassement[],2,FALSE)</f>
        <v xml:space="preserve"> </v>
      </c>
      <c r="Q85" s="5" t="s">
        <v>2</v>
      </c>
      <c r="R85" s="8" t="str">
        <f>VLOOKUP(Tableau25[[#This Row],[PLACE GOUEZEC]],PointsClassement[],2,FALSE)</f>
        <v xml:space="preserve"> </v>
      </c>
      <c r="S85" s="8" t="s">
        <v>2</v>
      </c>
      <c r="T85" s="6" t="s">
        <v>2</v>
      </c>
      <c r="U85" s="7">
        <f>SUM(F85,H85,J85,L85,N85,P85,R85,T85,Tableau25[[#This Row],[JOKER]])</f>
        <v>0</v>
      </c>
    </row>
    <row r="86" spans="1:21" x14ac:dyDescent="0.35">
      <c r="A86">
        <v>81</v>
      </c>
      <c r="E86" s="3" t="s">
        <v>2</v>
      </c>
      <c r="F86" s="8" t="str">
        <f>VLOOKUP(Tableau25[[#This Row],[PLACE QUIMPER]],PointsClassement[],2,FALSE)</f>
        <v xml:space="preserve"> </v>
      </c>
      <c r="G86" s="5" t="s">
        <v>2</v>
      </c>
      <c r="H86" s="8" t="str">
        <f>VLOOKUP(Tableau25[[#This Row],[PLACE RIEC]],PointsClassement[],2,FALSE)</f>
        <v xml:space="preserve"> </v>
      </c>
      <c r="I86" s="5" t="s">
        <v>2</v>
      </c>
      <c r="J86" s="8" t="str">
        <f>VLOOKUP(Tableau25[[#This Row],[PLACE QUIMPERLE]],PointsClassement[],2,FALSE)</f>
        <v xml:space="preserve"> </v>
      </c>
      <c r="K86" s="5" t="s">
        <v>2</v>
      </c>
      <c r="L86" s="8" t="str">
        <f>VLOOKUP(Tableau25[[#This Row],[PLACE ERGUE]],PointsClassement[],2,FALSE)</f>
        <v xml:space="preserve"> </v>
      </c>
      <c r="M86" s="5" t="s">
        <v>2</v>
      </c>
      <c r="N86" s="8" t="str">
        <f>VLOOKUP(Tableau25[[#This Row],[PLACE TREGUNC]],PointsClassement[],2,FALSE)</f>
        <v xml:space="preserve"> </v>
      </c>
      <c r="O86" s="5" t="s">
        <v>2</v>
      </c>
      <c r="P86" s="8" t="str">
        <f>VLOOKUP(Tableau25[[#This Row],[PLACE SCAER]],PointsClassement[],2,FALSE)</f>
        <v xml:space="preserve"> </v>
      </c>
      <c r="Q86" s="5" t="s">
        <v>2</v>
      </c>
      <c r="R86" s="8" t="str">
        <f>VLOOKUP(Tableau25[[#This Row],[PLACE GOUEZEC]],PointsClassement[],2,FALSE)</f>
        <v xml:space="preserve"> </v>
      </c>
      <c r="S86" s="8" t="s">
        <v>2</v>
      </c>
      <c r="T86" s="6" t="s">
        <v>2</v>
      </c>
      <c r="U86" s="7">
        <f>SUM(F86,H86,J86,L86,N86,P86,R86,T86,Tableau25[[#This Row],[JOKER]])</f>
        <v>0</v>
      </c>
    </row>
    <row r="87" spans="1:21" x14ac:dyDescent="0.35">
      <c r="A87">
        <v>82</v>
      </c>
      <c r="E87" s="3" t="s">
        <v>2</v>
      </c>
      <c r="F87" s="8" t="str">
        <f>VLOOKUP(Tableau25[[#This Row],[PLACE QUIMPER]],PointsClassement[],2,FALSE)</f>
        <v xml:space="preserve"> </v>
      </c>
      <c r="G87" s="5" t="s">
        <v>2</v>
      </c>
      <c r="H87" s="8" t="str">
        <f>VLOOKUP(Tableau25[[#This Row],[PLACE RIEC]],PointsClassement[],2,FALSE)</f>
        <v xml:space="preserve"> </v>
      </c>
      <c r="I87" s="5" t="s">
        <v>2</v>
      </c>
      <c r="J87" s="8" t="str">
        <f>VLOOKUP(Tableau25[[#This Row],[PLACE QUIMPERLE]],PointsClassement[],2,FALSE)</f>
        <v xml:space="preserve"> </v>
      </c>
      <c r="K87" s="5" t="s">
        <v>2</v>
      </c>
      <c r="L87" s="8" t="str">
        <f>VLOOKUP(Tableau25[[#This Row],[PLACE ERGUE]],PointsClassement[],2,FALSE)</f>
        <v xml:space="preserve"> </v>
      </c>
      <c r="M87" s="5" t="s">
        <v>2</v>
      </c>
      <c r="N87" s="8" t="str">
        <f>VLOOKUP(Tableau25[[#This Row],[PLACE TREGUNC]],PointsClassement[],2,FALSE)</f>
        <v xml:space="preserve"> </v>
      </c>
      <c r="O87" s="5" t="s">
        <v>2</v>
      </c>
      <c r="P87" s="8" t="str">
        <f>VLOOKUP(Tableau25[[#This Row],[PLACE SCAER]],PointsClassement[],2,FALSE)</f>
        <v xml:space="preserve"> </v>
      </c>
      <c r="Q87" s="5" t="s">
        <v>2</v>
      </c>
      <c r="R87" s="8" t="str">
        <f>VLOOKUP(Tableau25[[#This Row],[PLACE GOUEZEC]],PointsClassement[],2,FALSE)</f>
        <v xml:space="preserve"> </v>
      </c>
      <c r="S87" s="8" t="s">
        <v>2</v>
      </c>
      <c r="T87" s="6" t="s">
        <v>2</v>
      </c>
      <c r="U87" s="7">
        <f>SUM(F87,H87,J87,L87,N87,P87,R87,T87,Tableau25[[#This Row],[JOKER]])</f>
        <v>0</v>
      </c>
    </row>
    <row r="88" spans="1:21" x14ac:dyDescent="0.35">
      <c r="A88">
        <v>83</v>
      </c>
      <c r="E88" s="3" t="s">
        <v>2</v>
      </c>
      <c r="F88" s="8" t="str">
        <f>VLOOKUP(Tableau25[[#This Row],[PLACE QUIMPER]],PointsClassement[],2,FALSE)</f>
        <v xml:space="preserve"> </v>
      </c>
      <c r="G88" s="5" t="s">
        <v>2</v>
      </c>
      <c r="H88" s="8" t="str">
        <f>VLOOKUP(Tableau25[[#This Row],[PLACE RIEC]],PointsClassement[],2,FALSE)</f>
        <v xml:space="preserve"> </v>
      </c>
      <c r="I88" s="5" t="s">
        <v>2</v>
      </c>
      <c r="J88" s="8" t="str">
        <f>VLOOKUP(Tableau25[[#This Row],[PLACE QUIMPERLE]],PointsClassement[],2,FALSE)</f>
        <v xml:space="preserve"> </v>
      </c>
      <c r="K88" s="5" t="s">
        <v>2</v>
      </c>
      <c r="L88" s="8" t="str">
        <f>VLOOKUP(Tableau25[[#This Row],[PLACE ERGUE]],PointsClassement[],2,FALSE)</f>
        <v xml:space="preserve"> </v>
      </c>
      <c r="M88" s="5" t="s">
        <v>2</v>
      </c>
      <c r="N88" s="8" t="str">
        <f>VLOOKUP(Tableau25[[#This Row],[PLACE TREGUNC]],PointsClassement[],2,FALSE)</f>
        <v xml:space="preserve"> </v>
      </c>
      <c r="O88" s="5" t="s">
        <v>2</v>
      </c>
      <c r="P88" s="8" t="str">
        <f>VLOOKUP(Tableau25[[#This Row],[PLACE SCAER]],PointsClassement[],2,FALSE)</f>
        <v xml:space="preserve"> </v>
      </c>
      <c r="Q88" s="5" t="s">
        <v>2</v>
      </c>
      <c r="R88" s="8" t="str">
        <f>VLOOKUP(Tableau25[[#This Row],[PLACE GOUEZEC]],PointsClassement[],2,FALSE)</f>
        <v xml:space="preserve"> </v>
      </c>
      <c r="S88" s="8" t="s">
        <v>2</v>
      </c>
      <c r="T88" s="6" t="s">
        <v>2</v>
      </c>
      <c r="U88" s="7">
        <f>SUM(F88,H88,J88,L88,N88,P88,R88,T88,Tableau25[[#This Row],[JOKER]])</f>
        <v>0</v>
      </c>
    </row>
    <row r="89" spans="1:21" x14ac:dyDescent="0.35">
      <c r="A89">
        <v>84</v>
      </c>
      <c r="E89" s="3" t="s">
        <v>2</v>
      </c>
      <c r="F89" s="8" t="str">
        <f>VLOOKUP(Tableau25[[#This Row],[PLACE QUIMPER]],PointsClassement[],2,FALSE)</f>
        <v xml:space="preserve"> </v>
      </c>
      <c r="G89" s="5" t="s">
        <v>2</v>
      </c>
      <c r="H89" s="8" t="str">
        <f>VLOOKUP(Tableau25[[#This Row],[PLACE RIEC]],PointsClassement[],2,FALSE)</f>
        <v xml:space="preserve"> </v>
      </c>
      <c r="I89" s="5" t="s">
        <v>2</v>
      </c>
      <c r="J89" s="8" t="str">
        <f>VLOOKUP(Tableau25[[#This Row],[PLACE QUIMPERLE]],PointsClassement[],2,FALSE)</f>
        <v xml:space="preserve"> </v>
      </c>
      <c r="K89" s="5" t="s">
        <v>2</v>
      </c>
      <c r="L89" s="8" t="str">
        <f>VLOOKUP(Tableau25[[#This Row],[PLACE ERGUE]],PointsClassement[],2,FALSE)</f>
        <v xml:space="preserve"> </v>
      </c>
      <c r="M89" s="5" t="s">
        <v>2</v>
      </c>
      <c r="N89" s="8" t="str">
        <f>VLOOKUP(Tableau25[[#This Row],[PLACE TREGUNC]],PointsClassement[],2,FALSE)</f>
        <v xml:space="preserve"> </v>
      </c>
      <c r="O89" s="5" t="s">
        <v>2</v>
      </c>
      <c r="P89" s="8" t="str">
        <f>VLOOKUP(Tableau25[[#This Row],[PLACE SCAER]],PointsClassement[],2,FALSE)</f>
        <v xml:space="preserve"> </v>
      </c>
      <c r="Q89" s="5" t="s">
        <v>2</v>
      </c>
      <c r="R89" s="8" t="str">
        <f>VLOOKUP(Tableau25[[#This Row],[PLACE GOUEZEC]],PointsClassement[],2,FALSE)</f>
        <v xml:space="preserve"> </v>
      </c>
      <c r="S89" s="8" t="s">
        <v>2</v>
      </c>
      <c r="T89" s="6" t="s">
        <v>2</v>
      </c>
      <c r="U89" s="7">
        <f>SUM(F89,H89,J89,L89,N89,P89,R89,T89,Tableau25[[#This Row],[JOKER]])</f>
        <v>0</v>
      </c>
    </row>
    <row r="90" spans="1:21" x14ac:dyDescent="0.35">
      <c r="A90">
        <v>85</v>
      </c>
      <c r="E90" s="3" t="s">
        <v>2</v>
      </c>
      <c r="F90" s="8" t="str">
        <f>VLOOKUP(Tableau25[[#This Row],[PLACE QUIMPER]],PointsClassement[],2,FALSE)</f>
        <v xml:space="preserve"> </v>
      </c>
      <c r="G90" s="5" t="s">
        <v>2</v>
      </c>
      <c r="H90" s="8" t="str">
        <f>VLOOKUP(Tableau25[[#This Row],[PLACE RIEC]],PointsClassement[],2,FALSE)</f>
        <v xml:space="preserve"> </v>
      </c>
      <c r="I90" s="5" t="s">
        <v>2</v>
      </c>
      <c r="J90" s="8" t="str">
        <f>VLOOKUP(Tableau25[[#This Row],[PLACE QUIMPERLE]],PointsClassement[],2,FALSE)</f>
        <v xml:space="preserve"> </v>
      </c>
      <c r="K90" s="5" t="s">
        <v>2</v>
      </c>
      <c r="L90" s="8" t="str">
        <f>VLOOKUP(Tableau25[[#This Row],[PLACE ERGUE]],PointsClassement[],2,FALSE)</f>
        <v xml:space="preserve"> </v>
      </c>
      <c r="M90" s="5" t="s">
        <v>2</v>
      </c>
      <c r="N90" s="8" t="str">
        <f>VLOOKUP(Tableau25[[#This Row],[PLACE TREGUNC]],PointsClassement[],2,FALSE)</f>
        <v xml:space="preserve"> </v>
      </c>
      <c r="O90" s="5" t="s">
        <v>2</v>
      </c>
      <c r="P90" s="8" t="str">
        <f>VLOOKUP(Tableau25[[#This Row],[PLACE SCAER]],PointsClassement[],2,FALSE)</f>
        <v xml:space="preserve"> </v>
      </c>
      <c r="Q90" s="5" t="s">
        <v>2</v>
      </c>
      <c r="R90" s="8" t="str">
        <f>VLOOKUP(Tableau25[[#This Row],[PLACE GOUEZEC]],PointsClassement[],2,FALSE)</f>
        <v xml:space="preserve"> </v>
      </c>
      <c r="S90" s="8" t="s">
        <v>2</v>
      </c>
      <c r="T90" s="6" t="s">
        <v>2</v>
      </c>
      <c r="U90" s="7">
        <f>SUM(F90,H90,J90,L90,N90,P90,R90,T90,Tableau25[[#This Row],[JOKER]])</f>
        <v>0</v>
      </c>
    </row>
    <row r="91" spans="1:21" x14ac:dyDescent="0.35">
      <c r="A91">
        <v>86</v>
      </c>
      <c r="E91" s="3" t="s">
        <v>2</v>
      </c>
      <c r="F91" s="8" t="str">
        <f>VLOOKUP(Tableau25[[#This Row],[PLACE QUIMPER]],PointsClassement[],2,FALSE)</f>
        <v xml:space="preserve"> </v>
      </c>
      <c r="G91" s="5" t="s">
        <v>2</v>
      </c>
      <c r="H91" s="8" t="str">
        <f>VLOOKUP(Tableau25[[#This Row],[PLACE RIEC]],PointsClassement[],2,FALSE)</f>
        <v xml:space="preserve"> </v>
      </c>
      <c r="I91" s="5" t="s">
        <v>2</v>
      </c>
      <c r="J91" s="8" t="str">
        <f>VLOOKUP(Tableau25[[#This Row],[PLACE QUIMPERLE]],PointsClassement[],2,FALSE)</f>
        <v xml:space="preserve"> </v>
      </c>
      <c r="K91" s="5" t="s">
        <v>2</v>
      </c>
      <c r="L91" s="8" t="str">
        <f>VLOOKUP(Tableau25[[#This Row],[PLACE ERGUE]],PointsClassement[],2,FALSE)</f>
        <v xml:space="preserve"> </v>
      </c>
      <c r="M91" s="5" t="s">
        <v>2</v>
      </c>
      <c r="N91" s="8" t="str">
        <f>VLOOKUP(Tableau25[[#This Row],[PLACE TREGUNC]],PointsClassement[],2,FALSE)</f>
        <v xml:space="preserve"> </v>
      </c>
      <c r="O91" s="5" t="s">
        <v>2</v>
      </c>
      <c r="P91" s="8" t="str">
        <f>VLOOKUP(Tableau25[[#This Row],[PLACE SCAER]],PointsClassement[],2,FALSE)</f>
        <v xml:space="preserve"> </v>
      </c>
      <c r="Q91" s="5" t="s">
        <v>2</v>
      </c>
      <c r="R91" s="8" t="str">
        <f>VLOOKUP(Tableau25[[#This Row],[PLACE GOUEZEC]],PointsClassement[],2,FALSE)</f>
        <v xml:space="preserve"> </v>
      </c>
      <c r="S91" s="8" t="s">
        <v>2</v>
      </c>
      <c r="T91" s="6" t="s">
        <v>2</v>
      </c>
      <c r="U91" s="7">
        <f>SUM(F91,H91,J91,L91,N91,P91,R91,T91,Tableau25[[#This Row],[JOKER]])</f>
        <v>0</v>
      </c>
    </row>
    <row r="92" spans="1:21" x14ac:dyDescent="0.35">
      <c r="A92">
        <v>87</v>
      </c>
      <c r="E92" s="3" t="s">
        <v>2</v>
      </c>
      <c r="F92" s="8" t="str">
        <f>VLOOKUP(Tableau25[[#This Row],[PLACE QUIMPER]],PointsClassement[],2,FALSE)</f>
        <v xml:space="preserve"> </v>
      </c>
      <c r="G92" s="5" t="s">
        <v>2</v>
      </c>
      <c r="H92" s="8" t="str">
        <f>VLOOKUP(Tableau25[[#This Row],[PLACE RIEC]],PointsClassement[],2,FALSE)</f>
        <v xml:space="preserve"> </v>
      </c>
      <c r="I92" s="5" t="s">
        <v>2</v>
      </c>
      <c r="J92" s="8" t="str">
        <f>VLOOKUP(Tableau25[[#This Row],[PLACE QUIMPERLE]],PointsClassement[],2,FALSE)</f>
        <v xml:space="preserve"> </v>
      </c>
      <c r="K92" s="5" t="s">
        <v>2</v>
      </c>
      <c r="L92" s="8" t="str">
        <f>VLOOKUP(Tableau25[[#This Row],[PLACE ERGUE]],PointsClassement[],2,FALSE)</f>
        <v xml:space="preserve"> </v>
      </c>
      <c r="M92" s="5" t="s">
        <v>2</v>
      </c>
      <c r="N92" s="8" t="str">
        <f>VLOOKUP(Tableau25[[#This Row],[PLACE TREGUNC]],PointsClassement[],2,FALSE)</f>
        <v xml:space="preserve"> </v>
      </c>
      <c r="O92" s="5" t="s">
        <v>2</v>
      </c>
      <c r="P92" s="8" t="str">
        <f>VLOOKUP(Tableau25[[#This Row],[PLACE SCAER]],PointsClassement[],2,FALSE)</f>
        <v xml:space="preserve"> </v>
      </c>
      <c r="Q92" s="5" t="s">
        <v>2</v>
      </c>
      <c r="R92" s="8" t="str">
        <f>VLOOKUP(Tableau25[[#This Row],[PLACE GOUEZEC]],PointsClassement[],2,FALSE)</f>
        <v xml:space="preserve"> </v>
      </c>
      <c r="S92" s="8" t="s">
        <v>2</v>
      </c>
      <c r="T92" s="6" t="s">
        <v>2</v>
      </c>
      <c r="U92" s="7">
        <f>SUM(F92,H92,J92,L92,N92,P92,R92,T92,Tableau25[[#This Row],[JOKER]])</f>
        <v>0</v>
      </c>
    </row>
    <row r="93" spans="1:21" x14ac:dyDescent="0.35">
      <c r="A93">
        <v>88</v>
      </c>
      <c r="E93" s="3" t="s">
        <v>2</v>
      </c>
      <c r="F93" s="8" t="str">
        <f>VLOOKUP(Tableau25[[#This Row],[PLACE QUIMPER]],PointsClassement[],2,FALSE)</f>
        <v xml:space="preserve"> </v>
      </c>
      <c r="G93" s="5" t="s">
        <v>2</v>
      </c>
      <c r="H93" s="8" t="str">
        <f>VLOOKUP(Tableau25[[#This Row],[PLACE RIEC]],PointsClassement[],2,FALSE)</f>
        <v xml:space="preserve"> </v>
      </c>
      <c r="I93" s="5" t="s">
        <v>2</v>
      </c>
      <c r="J93" s="8" t="str">
        <f>VLOOKUP(Tableau25[[#This Row],[PLACE QUIMPERLE]],PointsClassement[],2,FALSE)</f>
        <v xml:space="preserve"> </v>
      </c>
      <c r="K93" s="5" t="s">
        <v>2</v>
      </c>
      <c r="L93" s="8" t="str">
        <f>VLOOKUP(Tableau25[[#This Row],[PLACE ERGUE]],PointsClassement[],2,FALSE)</f>
        <v xml:space="preserve"> </v>
      </c>
      <c r="M93" s="5" t="s">
        <v>2</v>
      </c>
      <c r="N93" s="8" t="str">
        <f>VLOOKUP(Tableau25[[#This Row],[PLACE TREGUNC]],PointsClassement[],2,FALSE)</f>
        <v xml:space="preserve"> </v>
      </c>
      <c r="O93" s="5" t="s">
        <v>2</v>
      </c>
      <c r="P93" s="8" t="str">
        <f>VLOOKUP(Tableau25[[#This Row],[PLACE SCAER]],PointsClassement[],2,FALSE)</f>
        <v xml:space="preserve"> </v>
      </c>
      <c r="Q93" s="5" t="s">
        <v>2</v>
      </c>
      <c r="R93" s="8" t="str">
        <f>VLOOKUP(Tableau25[[#This Row],[PLACE GOUEZEC]],PointsClassement[],2,FALSE)</f>
        <v xml:space="preserve"> </v>
      </c>
      <c r="S93" s="8" t="s">
        <v>2</v>
      </c>
      <c r="T93" s="6" t="s">
        <v>2</v>
      </c>
      <c r="U93" s="7">
        <f>SUM(F93,H93,J93,L93,N93,P93,R93,T93,Tableau25[[#This Row],[JOKER]])</f>
        <v>0</v>
      </c>
    </row>
    <row r="94" spans="1:21" x14ac:dyDescent="0.35">
      <c r="A94">
        <v>89</v>
      </c>
      <c r="E94" s="3" t="s">
        <v>2</v>
      </c>
      <c r="F94" s="8" t="str">
        <f>VLOOKUP(Tableau25[[#This Row],[PLACE QUIMPER]],PointsClassement[],2,FALSE)</f>
        <v xml:space="preserve"> </v>
      </c>
      <c r="G94" s="5" t="s">
        <v>2</v>
      </c>
      <c r="H94" s="8" t="str">
        <f>VLOOKUP(Tableau25[[#This Row],[PLACE RIEC]],PointsClassement[],2,FALSE)</f>
        <v xml:space="preserve"> </v>
      </c>
      <c r="I94" s="5" t="s">
        <v>2</v>
      </c>
      <c r="J94" s="8" t="str">
        <f>VLOOKUP(Tableau25[[#This Row],[PLACE QUIMPERLE]],PointsClassement[],2,FALSE)</f>
        <v xml:space="preserve"> </v>
      </c>
      <c r="K94" s="5" t="s">
        <v>2</v>
      </c>
      <c r="L94" s="8" t="str">
        <f>VLOOKUP(Tableau25[[#This Row],[PLACE ERGUE]],PointsClassement[],2,FALSE)</f>
        <v xml:space="preserve"> </v>
      </c>
      <c r="M94" s="5" t="s">
        <v>2</v>
      </c>
      <c r="N94" s="8" t="str">
        <f>VLOOKUP(Tableau25[[#This Row],[PLACE TREGUNC]],PointsClassement[],2,FALSE)</f>
        <v xml:space="preserve"> </v>
      </c>
      <c r="O94" s="5" t="s">
        <v>2</v>
      </c>
      <c r="P94" s="8" t="str">
        <f>VLOOKUP(Tableau25[[#This Row],[PLACE SCAER]],PointsClassement[],2,FALSE)</f>
        <v xml:space="preserve"> </v>
      </c>
      <c r="Q94" s="5" t="s">
        <v>2</v>
      </c>
      <c r="R94" s="8" t="str">
        <f>VLOOKUP(Tableau25[[#This Row],[PLACE GOUEZEC]],PointsClassement[],2,FALSE)</f>
        <v xml:space="preserve"> </v>
      </c>
      <c r="S94" s="8"/>
      <c r="T94" s="6" t="s">
        <v>2</v>
      </c>
      <c r="U94" s="7">
        <f>SUM(F94,H94,J94,L94,N94,P94,R94,T94,Tableau25[[#This Row],[JOKER]])</f>
        <v>0</v>
      </c>
    </row>
    <row r="95" spans="1:21" x14ac:dyDescent="0.35">
      <c r="A95">
        <v>90</v>
      </c>
      <c r="E95" s="3" t="s">
        <v>2</v>
      </c>
      <c r="F95" s="8" t="str">
        <f>VLOOKUP(Tableau25[[#This Row],[PLACE QUIMPER]],PointsClassement[],2,FALSE)</f>
        <v xml:space="preserve"> </v>
      </c>
      <c r="G95" s="5" t="s">
        <v>2</v>
      </c>
      <c r="H95" s="8" t="str">
        <f>VLOOKUP(Tableau25[[#This Row],[PLACE RIEC]],PointsClassement[],2,FALSE)</f>
        <v xml:space="preserve"> </v>
      </c>
      <c r="I95" s="5" t="s">
        <v>2</v>
      </c>
      <c r="J95" s="8" t="str">
        <f>VLOOKUP(Tableau25[[#This Row],[PLACE QUIMPERLE]],PointsClassement[],2,FALSE)</f>
        <v xml:space="preserve"> </v>
      </c>
      <c r="K95" s="5" t="s">
        <v>2</v>
      </c>
      <c r="L95" s="8" t="str">
        <f>VLOOKUP(Tableau25[[#This Row],[PLACE ERGUE]],PointsClassement[],2,FALSE)</f>
        <v xml:space="preserve"> </v>
      </c>
      <c r="M95" s="5" t="s">
        <v>2</v>
      </c>
      <c r="N95" s="8" t="str">
        <f>VLOOKUP(Tableau25[[#This Row],[PLACE TREGUNC]],PointsClassement[],2,FALSE)</f>
        <v xml:space="preserve"> </v>
      </c>
      <c r="O95" s="5" t="s">
        <v>2</v>
      </c>
      <c r="P95" s="8" t="str">
        <f>VLOOKUP(Tableau25[[#This Row],[PLACE SCAER]],PointsClassement[],2,FALSE)</f>
        <v xml:space="preserve"> </v>
      </c>
      <c r="Q95" s="5" t="s">
        <v>2</v>
      </c>
      <c r="R95" s="8" t="str">
        <f>VLOOKUP(Tableau25[[#This Row],[PLACE GOUEZEC]],PointsClassement[],2,FALSE)</f>
        <v xml:space="preserve"> </v>
      </c>
      <c r="S95" s="8"/>
      <c r="T95" s="6" t="s">
        <v>2</v>
      </c>
      <c r="U95" s="7">
        <f>SUM(F95,H95,J95,L95,N95,P95,R95,T95,Tableau25[[#This Row],[JOKER]])</f>
        <v>0</v>
      </c>
    </row>
    <row r="96" spans="1:21" x14ac:dyDescent="0.35">
      <c r="A96">
        <v>91</v>
      </c>
      <c r="E96" s="3" t="s">
        <v>2</v>
      </c>
      <c r="F96" s="8" t="str">
        <f>VLOOKUP(Tableau25[[#This Row],[PLACE QUIMPER]],PointsClassement[],2,FALSE)</f>
        <v xml:space="preserve"> </v>
      </c>
      <c r="G96" s="5" t="s">
        <v>2</v>
      </c>
      <c r="H96" s="8" t="str">
        <f>VLOOKUP(Tableau25[[#This Row],[PLACE RIEC]],PointsClassement[],2,FALSE)</f>
        <v xml:space="preserve"> </v>
      </c>
      <c r="I96" s="5" t="s">
        <v>2</v>
      </c>
      <c r="J96" s="8" t="str">
        <f>VLOOKUP(Tableau25[[#This Row],[PLACE QUIMPERLE]],PointsClassement[],2,FALSE)</f>
        <v xml:space="preserve"> </v>
      </c>
      <c r="K96" s="5" t="s">
        <v>2</v>
      </c>
      <c r="L96" s="8" t="str">
        <f>VLOOKUP(Tableau25[[#This Row],[PLACE ERGUE]],PointsClassement[],2,FALSE)</f>
        <v xml:space="preserve"> </v>
      </c>
      <c r="M96" s="5" t="s">
        <v>2</v>
      </c>
      <c r="N96" s="8" t="str">
        <f>VLOOKUP(Tableau25[[#This Row],[PLACE TREGUNC]],PointsClassement[],2,FALSE)</f>
        <v xml:space="preserve"> </v>
      </c>
      <c r="O96" s="5" t="s">
        <v>2</v>
      </c>
      <c r="P96" s="8" t="str">
        <f>VLOOKUP(Tableau25[[#This Row],[PLACE SCAER]],PointsClassement[],2,FALSE)</f>
        <v xml:space="preserve"> </v>
      </c>
      <c r="Q96" s="5" t="s">
        <v>2</v>
      </c>
      <c r="R96" s="8" t="str">
        <f>VLOOKUP(Tableau25[[#This Row],[PLACE GOUEZEC]],PointsClassement[],2,FALSE)</f>
        <v xml:space="preserve"> </v>
      </c>
      <c r="S96" s="8"/>
      <c r="T96" s="6" t="s">
        <v>2</v>
      </c>
      <c r="U96" s="7">
        <f>SUM(F96,H96,J96,L96,N96,P96,R96,T96,Tableau25[[#This Row],[JOKER]])</f>
        <v>0</v>
      </c>
    </row>
    <row r="97" spans="1:21" x14ac:dyDescent="0.35">
      <c r="A97">
        <v>92</v>
      </c>
      <c r="E97" s="3" t="s">
        <v>2</v>
      </c>
      <c r="F97" s="8" t="str">
        <f>VLOOKUP(Tableau25[[#This Row],[PLACE QUIMPER]],PointsClassement[],2,FALSE)</f>
        <v xml:space="preserve"> </v>
      </c>
      <c r="G97" s="5" t="s">
        <v>2</v>
      </c>
      <c r="H97" s="8" t="str">
        <f>VLOOKUP(Tableau25[[#This Row],[PLACE RIEC]],PointsClassement[],2,FALSE)</f>
        <v xml:space="preserve"> </v>
      </c>
      <c r="I97" s="5" t="s">
        <v>2</v>
      </c>
      <c r="J97" s="8" t="str">
        <f>VLOOKUP(Tableau25[[#This Row],[PLACE QUIMPERLE]],PointsClassement[],2,FALSE)</f>
        <v xml:space="preserve"> </v>
      </c>
      <c r="K97" s="5" t="s">
        <v>2</v>
      </c>
      <c r="L97" s="8" t="str">
        <f>VLOOKUP(Tableau25[[#This Row],[PLACE ERGUE]],PointsClassement[],2,FALSE)</f>
        <v xml:space="preserve"> </v>
      </c>
      <c r="M97" s="5" t="s">
        <v>2</v>
      </c>
      <c r="N97" s="8" t="str">
        <f>VLOOKUP(Tableau25[[#This Row],[PLACE TREGUNC]],PointsClassement[],2,FALSE)</f>
        <v xml:space="preserve"> </v>
      </c>
      <c r="O97" s="5" t="s">
        <v>2</v>
      </c>
      <c r="P97" s="8" t="str">
        <f>VLOOKUP(Tableau25[[#This Row],[PLACE SCAER]],PointsClassement[],2,FALSE)</f>
        <v xml:space="preserve"> </v>
      </c>
      <c r="Q97" s="5" t="s">
        <v>2</v>
      </c>
      <c r="R97" s="8" t="str">
        <f>VLOOKUP(Tableau25[[#This Row],[PLACE GOUEZEC]],PointsClassement[],2,FALSE)</f>
        <v xml:space="preserve"> </v>
      </c>
      <c r="S97" s="8"/>
      <c r="T97" s="6" t="s">
        <v>2</v>
      </c>
      <c r="U97" s="7">
        <f>SUM(F97,H97,J97,L97,N97,P97,R97,T97,Tableau25[[#This Row],[JOKER]])</f>
        <v>0</v>
      </c>
    </row>
    <row r="98" spans="1:21" x14ac:dyDescent="0.35">
      <c r="A98">
        <v>93</v>
      </c>
      <c r="E98" s="3" t="s">
        <v>2</v>
      </c>
      <c r="F98" s="8" t="str">
        <f>VLOOKUP(Tableau25[[#This Row],[PLACE QUIMPER]],PointsClassement[],2,FALSE)</f>
        <v xml:space="preserve"> </v>
      </c>
      <c r="G98" s="5" t="s">
        <v>2</v>
      </c>
      <c r="H98" s="8" t="str">
        <f>VLOOKUP(Tableau25[[#This Row],[PLACE RIEC]],PointsClassement[],2,FALSE)</f>
        <v xml:space="preserve"> </v>
      </c>
      <c r="I98" s="5" t="s">
        <v>2</v>
      </c>
      <c r="J98" s="8" t="str">
        <f>VLOOKUP(Tableau25[[#This Row],[PLACE QUIMPERLE]],PointsClassement[],2,FALSE)</f>
        <v xml:space="preserve"> </v>
      </c>
      <c r="K98" s="5" t="s">
        <v>2</v>
      </c>
      <c r="L98" s="8" t="str">
        <f>VLOOKUP(Tableau25[[#This Row],[PLACE ERGUE]],PointsClassement[],2,FALSE)</f>
        <v xml:space="preserve"> </v>
      </c>
      <c r="M98" s="5" t="s">
        <v>2</v>
      </c>
      <c r="N98" s="8" t="str">
        <f>VLOOKUP(Tableau25[[#This Row],[PLACE TREGUNC]],PointsClassement[],2,FALSE)</f>
        <v xml:space="preserve"> </v>
      </c>
      <c r="O98" s="5" t="s">
        <v>2</v>
      </c>
      <c r="P98" s="8" t="str">
        <f>VLOOKUP(Tableau25[[#This Row],[PLACE SCAER]],PointsClassement[],2,FALSE)</f>
        <v xml:space="preserve"> </v>
      </c>
      <c r="Q98" s="5" t="s">
        <v>2</v>
      </c>
      <c r="R98" s="8" t="str">
        <f>VLOOKUP(Tableau25[[#This Row],[PLACE GOUEZEC]],PointsClassement[],2,FALSE)</f>
        <v xml:space="preserve"> </v>
      </c>
      <c r="S98" s="8"/>
      <c r="T98" s="6" t="s">
        <v>2</v>
      </c>
      <c r="U98" s="7">
        <f>SUM(F98,H98,J98,L98,N98,P98,R98,T98,Tableau25[[#This Row],[JOKER]])</f>
        <v>0</v>
      </c>
    </row>
    <row r="99" spans="1:21" x14ac:dyDescent="0.35">
      <c r="A99">
        <v>94</v>
      </c>
      <c r="E99" s="3" t="s">
        <v>2</v>
      </c>
      <c r="F99" s="8" t="str">
        <f>VLOOKUP(Tableau25[[#This Row],[PLACE QUIMPER]],PointsClassement[],2,FALSE)</f>
        <v xml:space="preserve"> </v>
      </c>
      <c r="G99" s="5" t="s">
        <v>2</v>
      </c>
      <c r="H99" s="8" t="str">
        <f>VLOOKUP(Tableau25[[#This Row],[PLACE RIEC]],PointsClassement[],2,FALSE)</f>
        <v xml:space="preserve"> </v>
      </c>
      <c r="I99" s="5" t="s">
        <v>2</v>
      </c>
      <c r="J99" s="8" t="str">
        <f>VLOOKUP(Tableau25[[#This Row],[PLACE QUIMPERLE]],PointsClassement[],2,FALSE)</f>
        <v xml:space="preserve"> </v>
      </c>
      <c r="K99" s="5" t="s">
        <v>2</v>
      </c>
      <c r="L99" s="8" t="str">
        <f>VLOOKUP(Tableau25[[#This Row],[PLACE ERGUE]],PointsClassement[],2,FALSE)</f>
        <v xml:space="preserve"> </v>
      </c>
      <c r="M99" s="5" t="s">
        <v>2</v>
      </c>
      <c r="N99" s="8" t="str">
        <f>VLOOKUP(Tableau25[[#This Row],[PLACE TREGUNC]],PointsClassement[],2,FALSE)</f>
        <v xml:space="preserve"> </v>
      </c>
      <c r="O99" s="5" t="s">
        <v>2</v>
      </c>
      <c r="P99" s="8" t="str">
        <f>VLOOKUP(Tableau25[[#This Row],[PLACE SCAER]],PointsClassement[],2,FALSE)</f>
        <v xml:space="preserve"> </v>
      </c>
      <c r="Q99" s="5" t="s">
        <v>2</v>
      </c>
      <c r="R99" s="8" t="str">
        <f>VLOOKUP(Tableau25[[#This Row],[PLACE GOUEZEC]],PointsClassement[],2,FALSE)</f>
        <v xml:space="preserve"> </v>
      </c>
      <c r="S99" s="8"/>
      <c r="T99" s="6" t="s">
        <v>2</v>
      </c>
      <c r="U99" s="7">
        <f>SUM(F99,H99,J99,L99,N99,P99,R99,T99,Tableau25[[#This Row],[JOKER]])</f>
        <v>0</v>
      </c>
    </row>
    <row r="100" spans="1:21" x14ac:dyDescent="0.35">
      <c r="A100">
        <v>95</v>
      </c>
      <c r="E100" s="3" t="s">
        <v>2</v>
      </c>
      <c r="F100" s="8" t="str">
        <f>VLOOKUP(Tableau25[[#This Row],[PLACE QUIMPER]],PointsClassement[],2,FALSE)</f>
        <v xml:space="preserve"> </v>
      </c>
      <c r="G100" s="5" t="s">
        <v>2</v>
      </c>
      <c r="H100" s="8" t="str">
        <f>VLOOKUP(Tableau25[[#This Row],[PLACE RIEC]],PointsClassement[],2,FALSE)</f>
        <v xml:space="preserve"> </v>
      </c>
      <c r="I100" s="5" t="s">
        <v>2</v>
      </c>
      <c r="J100" s="8" t="str">
        <f>VLOOKUP(Tableau25[[#This Row],[PLACE QUIMPERLE]],PointsClassement[],2,FALSE)</f>
        <v xml:space="preserve"> </v>
      </c>
      <c r="K100" s="5" t="s">
        <v>2</v>
      </c>
      <c r="L100" s="8" t="str">
        <f>VLOOKUP(Tableau25[[#This Row],[PLACE ERGUE]],PointsClassement[],2,FALSE)</f>
        <v xml:space="preserve"> </v>
      </c>
      <c r="M100" s="5" t="s">
        <v>2</v>
      </c>
      <c r="N100" s="8" t="str">
        <f>VLOOKUP(Tableau25[[#This Row],[PLACE TREGUNC]],PointsClassement[],2,FALSE)</f>
        <v xml:space="preserve"> </v>
      </c>
      <c r="O100" s="5" t="s">
        <v>2</v>
      </c>
      <c r="P100" s="8" t="str">
        <f>VLOOKUP(Tableau25[[#This Row],[PLACE SCAER]],PointsClassement[],2,FALSE)</f>
        <v xml:space="preserve"> </v>
      </c>
      <c r="Q100" s="5" t="s">
        <v>2</v>
      </c>
      <c r="R100" s="8" t="str">
        <f>VLOOKUP(Tableau25[[#This Row],[PLACE GOUEZEC]],PointsClassement[],2,FALSE)</f>
        <v xml:space="preserve"> </v>
      </c>
      <c r="S100" s="8"/>
      <c r="T100" s="6" t="s">
        <v>2</v>
      </c>
      <c r="U100" s="7">
        <f>SUM(F100,H100,J100,L100,N100,P100,R100,T100,Tableau25[[#This Row],[JOKER]])</f>
        <v>0</v>
      </c>
    </row>
    <row r="101" spans="1:21" x14ac:dyDescent="0.35">
      <c r="A101">
        <v>96</v>
      </c>
    </row>
    <row r="102" spans="1:21" x14ac:dyDescent="0.35">
      <c r="A102">
        <v>97</v>
      </c>
    </row>
    <row r="103" spans="1:21" ht="21" x14ac:dyDescent="0.5">
      <c r="A103">
        <v>98</v>
      </c>
      <c r="B103" s="2" t="s">
        <v>25</v>
      </c>
    </row>
    <row r="104" spans="1:21" x14ac:dyDescent="0.35">
      <c r="A104">
        <v>99</v>
      </c>
      <c r="E104" s="33" t="s">
        <v>4</v>
      </c>
      <c r="F104" s="33"/>
      <c r="G104" s="33" t="s">
        <v>5</v>
      </c>
      <c r="H104" s="33"/>
      <c r="I104" s="33" t="s">
        <v>60</v>
      </c>
      <c r="J104" s="33"/>
      <c r="K104" s="33"/>
      <c r="L104" s="33"/>
      <c r="M104" s="33"/>
      <c r="N104" s="33"/>
      <c r="O104" s="33"/>
      <c r="P104" s="33"/>
      <c r="Q104" s="33"/>
      <c r="R104" s="33"/>
    </row>
    <row r="105" spans="1:21" x14ac:dyDescent="0.35">
      <c r="A105">
        <v>100</v>
      </c>
      <c r="B105" t="s">
        <v>6</v>
      </c>
      <c r="C105" t="s">
        <v>7</v>
      </c>
      <c r="D105" t="s">
        <v>8</v>
      </c>
      <c r="E105" t="s">
        <v>13</v>
      </c>
      <c r="F105" t="s">
        <v>14</v>
      </c>
      <c r="G105" t="s">
        <v>17</v>
      </c>
      <c r="H105" t="s">
        <v>18</v>
      </c>
      <c r="I105" t="s">
        <v>11</v>
      </c>
      <c r="J105" t="s">
        <v>12</v>
      </c>
      <c r="K105" t="s">
        <v>19</v>
      </c>
      <c r="L105" t="s">
        <v>20</v>
      </c>
      <c r="M105" t="s">
        <v>9</v>
      </c>
      <c r="N105" t="s">
        <v>10</v>
      </c>
      <c r="O105" t="s">
        <v>21</v>
      </c>
      <c r="P105" t="s">
        <v>22</v>
      </c>
      <c r="Q105" t="s">
        <v>23</v>
      </c>
      <c r="R105" t="s">
        <v>24</v>
      </c>
      <c r="S105" t="s">
        <v>58</v>
      </c>
      <c r="T105" t="s">
        <v>15</v>
      </c>
      <c r="U105" t="s">
        <v>16</v>
      </c>
    </row>
    <row r="106" spans="1:21" x14ac:dyDescent="0.35">
      <c r="A106">
        <v>101</v>
      </c>
      <c r="B106" t="s">
        <v>141</v>
      </c>
      <c r="C106" t="s">
        <v>142</v>
      </c>
      <c r="D106" t="s">
        <v>78</v>
      </c>
      <c r="E106" s="3">
        <v>2</v>
      </c>
      <c r="F106" s="4">
        <f>VLOOKUP(Tableau256[[#This Row],[PLACE QUIMPER]],PointsClassement[],2,FALSE)</f>
        <v>95</v>
      </c>
      <c r="G106" s="5">
        <v>1</v>
      </c>
      <c r="H106" s="4">
        <f>VLOOKUP(Tableau256[[#This Row],[PLACE RIEC]],PointsClassement[],2,FALSE)</f>
        <v>100</v>
      </c>
      <c r="I106" s="5">
        <v>3</v>
      </c>
      <c r="J106" s="4">
        <f>VLOOKUP(Tableau256[[#This Row],[PLACE QUIMPERLE]],PointsClassement[],2,FALSE)</f>
        <v>90</v>
      </c>
      <c r="K106" s="5" t="s">
        <v>2</v>
      </c>
      <c r="L106" s="4" t="str">
        <f>VLOOKUP(Tableau256[[#This Row],[PLACE ERGUE]],PointsClassement[],2,FALSE)</f>
        <v xml:space="preserve"> </v>
      </c>
      <c r="M106" s="5" t="s">
        <v>2</v>
      </c>
      <c r="N106" s="4" t="str">
        <f>VLOOKUP(Tableau256[[#This Row],[PLACE TREGUNC]],PointsClassement[],2,FALSE)</f>
        <v xml:space="preserve"> </v>
      </c>
      <c r="O106" s="5" t="s">
        <v>2</v>
      </c>
      <c r="P106" s="4" t="str">
        <f>VLOOKUP(Tableau256[[#This Row],[PLACE SCAER]],PointsClassement[],2,FALSE)</f>
        <v xml:space="preserve"> </v>
      </c>
      <c r="Q106" s="5" t="s">
        <v>2</v>
      </c>
      <c r="R106" s="4" t="str">
        <f>VLOOKUP(Tableau256[[#This Row],[PLACE GOUEZEC]],PointsClassement[],2,FALSE)</f>
        <v xml:space="preserve"> </v>
      </c>
      <c r="S106" s="8" t="s">
        <v>2</v>
      </c>
      <c r="T106" s="6" t="s">
        <v>2</v>
      </c>
      <c r="U106" s="7">
        <f>SUM(F106,H106,J106,L106,N106,P106,R106,T106,Tableau256[[#This Row],[JOKER]])</f>
        <v>285</v>
      </c>
    </row>
    <row r="107" spans="1:21" x14ac:dyDescent="0.35">
      <c r="A107">
        <v>102</v>
      </c>
      <c r="B107" t="s">
        <v>285</v>
      </c>
      <c r="C107" t="s">
        <v>249</v>
      </c>
      <c r="D107" t="s">
        <v>74</v>
      </c>
      <c r="E107" s="3">
        <v>1</v>
      </c>
      <c r="F107" s="4">
        <f>VLOOKUP(Tableau256[[#This Row],[PLACE QUIMPER]],PointsClassement[],2,FALSE)</f>
        <v>100</v>
      </c>
      <c r="G107" s="5">
        <v>2</v>
      </c>
      <c r="H107" s="4">
        <f>VLOOKUP(Tableau256[[#This Row],[PLACE RIEC]],PointsClassement[],2,FALSE)</f>
        <v>95</v>
      </c>
      <c r="I107" s="5">
        <v>1</v>
      </c>
      <c r="J107" s="4">
        <f>VLOOKUP(Tableau256[[#This Row],[PLACE QUIMPERLE]],PointsClassement[],2,FALSE)</f>
        <v>100</v>
      </c>
      <c r="K107" s="5" t="s">
        <v>2</v>
      </c>
      <c r="L107" s="4" t="str">
        <f>VLOOKUP(Tableau256[[#This Row],[PLACE ERGUE]],PointsClassement[],2,FALSE)</f>
        <v xml:space="preserve"> </v>
      </c>
      <c r="M107" s="5" t="s">
        <v>2</v>
      </c>
      <c r="N107" s="4" t="str">
        <f>VLOOKUP(Tableau256[[#This Row],[PLACE TREGUNC]],PointsClassement[],2,FALSE)</f>
        <v xml:space="preserve"> </v>
      </c>
      <c r="O107" s="5" t="s">
        <v>2</v>
      </c>
      <c r="P107" s="4" t="str">
        <f>VLOOKUP(Tableau256[[#This Row],[PLACE SCAER]],PointsClassement[],2,FALSE)</f>
        <v xml:space="preserve"> </v>
      </c>
      <c r="Q107" s="5" t="s">
        <v>2</v>
      </c>
      <c r="R107" s="4" t="str">
        <f>VLOOKUP(Tableau256[[#This Row],[PLACE GOUEZEC]],PointsClassement[],2,FALSE)</f>
        <v xml:space="preserve"> </v>
      </c>
      <c r="S107" s="8" t="s">
        <v>2</v>
      </c>
      <c r="T107" s="6" t="s">
        <v>2</v>
      </c>
      <c r="U107" s="7">
        <f>SUM(F107,H107,J107,L107,N107,P107,R107,T107,Tableau256[[#This Row],[JOKER]])</f>
        <v>295</v>
      </c>
    </row>
    <row r="108" spans="1:21" x14ac:dyDescent="0.35">
      <c r="A108">
        <v>103</v>
      </c>
      <c r="B108" t="s">
        <v>145</v>
      </c>
      <c r="C108" t="s">
        <v>146</v>
      </c>
      <c r="D108" t="s">
        <v>66</v>
      </c>
      <c r="E108" s="3">
        <v>3</v>
      </c>
      <c r="F108" s="4">
        <f>VLOOKUP(Tableau256[[#This Row],[PLACE QUIMPER]],PointsClassement[],2,FALSE)</f>
        <v>90</v>
      </c>
      <c r="G108" s="5">
        <v>4</v>
      </c>
      <c r="H108" s="4">
        <f>VLOOKUP(Tableau256[[#This Row],[PLACE RIEC]],PointsClassement[],2,FALSE)</f>
        <v>85</v>
      </c>
      <c r="I108" s="5">
        <v>4</v>
      </c>
      <c r="J108" s="4">
        <f>VLOOKUP(Tableau256[[#This Row],[PLACE QUIMPERLE]],PointsClassement[],2,FALSE)</f>
        <v>85</v>
      </c>
      <c r="K108" s="5" t="s">
        <v>2</v>
      </c>
      <c r="L108" s="4" t="str">
        <f>VLOOKUP(Tableau256[[#This Row],[PLACE ERGUE]],PointsClassement[],2,FALSE)</f>
        <v xml:space="preserve"> </v>
      </c>
      <c r="M108" s="5" t="s">
        <v>2</v>
      </c>
      <c r="N108" s="4" t="str">
        <f>VLOOKUP(Tableau256[[#This Row],[PLACE TREGUNC]],PointsClassement[],2,FALSE)</f>
        <v xml:space="preserve"> </v>
      </c>
      <c r="O108" s="5" t="s">
        <v>2</v>
      </c>
      <c r="P108" s="4" t="str">
        <f>VLOOKUP(Tableau256[[#This Row],[PLACE SCAER]],PointsClassement[],2,FALSE)</f>
        <v xml:space="preserve"> </v>
      </c>
      <c r="Q108" s="5" t="s">
        <v>2</v>
      </c>
      <c r="R108" s="4" t="str">
        <f>VLOOKUP(Tableau256[[#This Row],[PLACE GOUEZEC]],PointsClassement[],2,FALSE)</f>
        <v xml:space="preserve"> </v>
      </c>
      <c r="S108" s="8" t="s">
        <v>2</v>
      </c>
      <c r="T108" s="6" t="s">
        <v>2</v>
      </c>
      <c r="U108" s="7">
        <f>SUM(F108,H108,J108,L108,N108,P108,R108,T108,Tableau256[[#This Row],[JOKER]])</f>
        <v>260</v>
      </c>
    </row>
    <row r="109" spans="1:21" x14ac:dyDescent="0.35">
      <c r="A109">
        <v>104</v>
      </c>
      <c r="B109" t="s">
        <v>148</v>
      </c>
      <c r="C109" t="s">
        <v>338</v>
      </c>
      <c r="D109" t="s">
        <v>74</v>
      </c>
      <c r="E109" s="3" t="s">
        <v>2</v>
      </c>
      <c r="F109" s="4" t="str">
        <f>VLOOKUP(Tableau256[[#This Row],[PLACE QUIMPER]],PointsClassement[],2,FALSE)</f>
        <v xml:space="preserve"> </v>
      </c>
      <c r="G109" s="5">
        <v>3</v>
      </c>
      <c r="H109" s="4">
        <f>VLOOKUP(Tableau256[[#This Row],[PLACE RIEC]],PointsClassement[],2,FALSE)</f>
        <v>90</v>
      </c>
      <c r="I109" s="5">
        <v>2</v>
      </c>
      <c r="J109" s="4">
        <f>VLOOKUP(Tableau256[[#This Row],[PLACE QUIMPERLE]],PointsClassement[],2,FALSE)</f>
        <v>95</v>
      </c>
      <c r="K109" s="5" t="s">
        <v>2</v>
      </c>
      <c r="L109" s="4" t="str">
        <f>VLOOKUP(Tableau256[[#This Row],[PLACE ERGUE]],PointsClassement[],2,FALSE)</f>
        <v xml:space="preserve"> </v>
      </c>
      <c r="M109" s="5" t="s">
        <v>2</v>
      </c>
      <c r="N109" s="4" t="str">
        <f>VLOOKUP(Tableau256[[#This Row],[PLACE TREGUNC]],PointsClassement[],2,FALSE)</f>
        <v xml:space="preserve"> </v>
      </c>
      <c r="O109" s="5" t="s">
        <v>2</v>
      </c>
      <c r="P109" s="4" t="str">
        <f>VLOOKUP(Tableau256[[#This Row],[PLACE SCAER]],PointsClassement[],2,FALSE)</f>
        <v xml:space="preserve"> </v>
      </c>
      <c r="Q109" s="5" t="s">
        <v>2</v>
      </c>
      <c r="R109" s="4" t="str">
        <f>VLOOKUP(Tableau256[[#This Row],[PLACE GOUEZEC]],PointsClassement[],2,FALSE)</f>
        <v xml:space="preserve"> </v>
      </c>
      <c r="S109" s="8">
        <v>0</v>
      </c>
      <c r="T109" s="6">
        <v>0</v>
      </c>
      <c r="U109" s="7">
        <f>SUM(F109,H109,J109,L109,N109,P109,R109,T109,Tableau256[[#This Row],[JOKER]])</f>
        <v>185</v>
      </c>
    </row>
    <row r="110" spans="1:21" x14ac:dyDescent="0.35">
      <c r="A110">
        <v>105</v>
      </c>
      <c r="B110" t="s">
        <v>402</v>
      </c>
      <c r="C110" t="s">
        <v>403</v>
      </c>
      <c r="D110" t="s">
        <v>74</v>
      </c>
      <c r="E110" s="3" t="s">
        <v>2</v>
      </c>
      <c r="F110" s="4" t="str">
        <f>VLOOKUP(Tableau256[[#This Row],[PLACE QUIMPER]],PointsClassement[],2,FALSE)</f>
        <v xml:space="preserve"> </v>
      </c>
      <c r="G110" s="5" t="s">
        <v>2</v>
      </c>
      <c r="H110" s="4" t="str">
        <f>VLOOKUP(Tableau256[[#This Row],[PLACE RIEC]],PointsClassement[],2,FALSE)</f>
        <v xml:space="preserve"> </v>
      </c>
      <c r="I110" s="5">
        <v>5</v>
      </c>
      <c r="J110" s="4">
        <f>VLOOKUP(Tableau256[[#This Row],[PLACE QUIMPERLE]],PointsClassement[],2,FALSE)</f>
        <v>80</v>
      </c>
      <c r="K110" s="5" t="s">
        <v>2</v>
      </c>
      <c r="L110" s="4" t="str">
        <f>VLOOKUP(Tableau256[[#This Row],[PLACE ERGUE]],PointsClassement[],2,FALSE)</f>
        <v xml:space="preserve"> </v>
      </c>
      <c r="M110" s="5" t="s">
        <v>2</v>
      </c>
      <c r="N110" s="4" t="str">
        <f>VLOOKUP(Tableau256[[#This Row],[PLACE TREGUNC]],PointsClassement[],2,FALSE)</f>
        <v xml:space="preserve"> </v>
      </c>
      <c r="O110" s="5" t="s">
        <v>2</v>
      </c>
      <c r="P110" s="4" t="str">
        <f>VLOOKUP(Tableau256[[#This Row],[PLACE SCAER]],PointsClassement[],2,FALSE)</f>
        <v xml:space="preserve"> </v>
      </c>
      <c r="Q110" s="5" t="s">
        <v>2</v>
      </c>
      <c r="R110" s="4" t="str">
        <f>VLOOKUP(Tableau256[[#This Row],[PLACE GOUEZEC]],PointsClassement[],2,FALSE)</f>
        <v xml:space="preserve"> </v>
      </c>
      <c r="S110" s="8">
        <v>0</v>
      </c>
      <c r="T110" s="6">
        <v>0</v>
      </c>
      <c r="U110" s="7">
        <f>SUM(F110,H110,J110,L110,N110,P110,R110,T110,Tableau256[[#This Row],[JOKER]])</f>
        <v>80</v>
      </c>
    </row>
    <row r="111" spans="1:21" x14ac:dyDescent="0.35">
      <c r="A111">
        <v>106</v>
      </c>
      <c r="B111" t="s">
        <v>2</v>
      </c>
      <c r="C111" t="s">
        <v>2</v>
      </c>
      <c r="D111" t="s">
        <v>2</v>
      </c>
      <c r="E111" s="3" t="s">
        <v>2</v>
      </c>
      <c r="F111" s="4" t="str">
        <f>VLOOKUP(Tableau256[[#This Row],[PLACE QUIMPER]],PointsClassement[],2,FALSE)</f>
        <v xml:space="preserve"> </v>
      </c>
      <c r="G111" s="5" t="s">
        <v>2</v>
      </c>
      <c r="H111" s="4" t="str">
        <f>VLOOKUP(Tableau256[[#This Row],[PLACE RIEC]],PointsClassement[],2,FALSE)</f>
        <v xml:space="preserve"> </v>
      </c>
      <c r="I111" s="5" t="s">
        <v>2</v>
      </c>
      <c r="J111" s="4" t="str">
        <f>VLOOKUP(Tableau256[[#This Row],[PLACE QUIMPERLE]],PointsClassement[],2,FALSE)</f>
        <v xml:space="preserve"> </v>
      </c>
      <c r="K111" s="5" t="s">
        <v>2</v>
      </c>
      <c r="L111" s="4" t="str">
        <f>VLOOKUP(Tableau256[[#This Row],[PLACE ERGUE]],PointsClassement[],2,FALSE)</f>
        <v xml:space="preserve"> </v>
      </c>
      <c r="M111" s="5" t="s">
        <v>2</v>
      </c>
      <c r="N111" s="4" t="str">
        <f>VLOOKUP(Tableau256[[#This Row],[PLACE TREGUNC]],PointsClassement[],2,FALSE)</f>
        <v xml:space="preserve"> </v>
      </c>
      <c r="O111" s="5" t="s">
        <v>2</v>
      </c>
      <c r="P111" s="4" t="str">
        <f>VLOOKUP(Tableau256[[#This Row],[PLACE SCAER]],PointsClassement[],2,FALSE)</f>
        <v xml:space="preserve"> </v>
      </c>
      <c r="Q111" s="5" t="s">
        <v>2</v>
      </c>
      <c r="R111" s="4" t="str">
        <f>VLOOKUP(Tableau256[[#This Row],[PLACE GOUEZEC]],PointsClassement[],2,FALSE)</f>
        <v xml:space="preserve"> </v>
      </c>
      <c r="S111" s="8" t="s">
        <v>2</v>
      </c>
      <c r="T111" s="6" t="s">
        <v>2</v>
      </c>
      <c r="U111" s="7">
        <f>SUM(F111,H111,J111,L111,N111,P111,R111,T111,Tableau256[[#This Row],[JOKER]])</f>
        <v>0</v>
      </c>
    </row>
    <row r="112" spans="1:21" x14ac:dyDescent="0.35">
      <c r="A112">
        <v>107</v>
      </c>
      <c r="B112" t="s">
        <v>2</v>
      </c>
      <c r="C112" t="s">
        <v>2</v>
      </c>
      <c r="D112" t="s">
        <v>2</v>
      </c>
      <c r="E112" s="3" t="s">
        <v>2</v>
      </c>
      <c r="F112" s="4" t="str">
        <f>VLOOKUP(Tableau256[[#This Row],[PLACE QUIMPER]],PointsClassement[],2,FALSE)</f>
        <v xml:space="preserve"> </v>
      </c>
      <c r="G112" s="5" t="s">
        <v>2</v>
      </c>
      <c r="H112" s="4" t="str">
        <f>VLOOKUP(Tableau256[[#This Row],[PLACE RIEC]],PointsClassement[],2,FALSE)</f>
        <v xml:space="preserve"> </v>
      </c>
      <c r="I112" s="5" t="s">
        <v>2</v>
      </c>
      <c r="J112" s="4" t="str">
        <f>VLOOKUP(Tableau256[[#This Row],[PLACE QUIMPERLE]],PointsClassement[],2,FALSE)</f>
        <v xml:space="preserve"> </v>
      </c>
      <c r="K112" s="5" t="s">
        <v>2</v>
      </c>
      <c r="L112" s="4" t="str">
        <f>VLOOKUP(Tableau256[[#This Row],[PLACE ERGUE]],PointsClassement[],2,FALSE)</f>
        <v xml:space="preserve"> </v>
      </c>
      <c r="M112" s="5" t="s">
        <v>2</v>
      </c>
      <c r="N112" s="4" t="str">
        <f>VLOOKUP(Tableau256[[#This Row],[PLACE TREGUNC]],PointsClassement[],2,FALSE)</f>
        <v xml:space="preserve"> </v>
      </c>
      <c r="O112" s="5" t="s">
        <v>2</v>
      </c>
      <c r="P112" s="4" t="str">
        <f>VLOOKUP(Tableau256[[#This Row],[PLACE SCAER]],PointsClassement[],2,FALSE)</f>
        <v xml:space="preserve"> </v>
      </c>
      <c r="Q112" s="5" t="s">
        <v>2</v>
      </c>
      <c r="R112" s="4" t="str">
        <f>VLOOKUP(Tableau256[[#This Row],[PLACE GOUEZEC]],PointsClassement[],2,FALSE)</f>
        <v xml:space="preserve"> </v>
      </c>
      <c r="S112" s="8" t="s">
        <v>2</v>
      </c>
      <c r="T112" s="6" t="s">
        <v>2</v>
      </c>
      <c r="U112" s="7">
        <f>SUM(F112,H112,J112,L112,N112,P112,R112,T112,Tableau256[[#This Row],[JOKER]])</f>
        <v>0</v>
      </c>
    </row>
    <row r="113" spans="1:21" x14ac:dyDescent="0.35">
      <c r="A113">
        <v>108</v>
      </c>
      <c r="B113" t="s">
        <v>2</v>
      </c>
      <c r="C113" t="s">
        <v>2</v>
      </c>
      <c r="D113" t="s">
        <v>2</v>
      </c>
      <c r="E113" s="3" t="s">
        <v>2</v>
      </c>
      <c r="F113" s="4" t="str">
        <f>VLOOKUP(Tableau256[[#This Row],[PLACE QUIMPER]],PointsClassement[],2,FALSE)</f>
        <v xml:space="preserve"> </v>
      </c>
      <c r="G113" s="5" t="s">
        <v>2</v>
      </c>
      <c r="H113" s="4" t="str">
        <f>VLOOKUP(Tableau256[[#This Row],[PLACE RIEC]],PointsClassement[],2,FALSE)</f>
        <v xml:space="preserve"> </v>
      </c>
      <c r="I113" s="5" t="s">
        <v>2</v>
      </c>
      <c r="J113" s="4" t="str">
        <f>VLOOKUP(Tableau256[[#This Row],[PLACE QUIMPERLE]],PointsClassement[],2,FALSE)</f>
        <v xml:space="preserve"> </v>
      </c>
      <c r="K113" s="5" t="s">
        <v>2</v>
      </c>
      <c r="L113" s="4" t="str">
        <f>VLOOKUP(Tableau256[[#This Row],[PLACE ERGUE]],PointsClassement[],2,FALSE)</f>
        <v xml:space="preserve"> </v>
      </c>
      <c r="M113" s="5" t="s">
        <v>2</v>
      </c>
      <c r="N113" s="4" t="str">
        <f>VLOOKUP(Tableau256[[#This Row],[PLACE TREGUNC]],PointsClassement[],2,FALSE)</f>
        <v xml:space="preserve"> </v>
      </c>
      <c r="O113" s="5" t="s">
        <v>2</v>
      </c>
      <c r="P113" s="4" t="str">
        <f>VLOOKUP(Tableau256[[#This Row],[PLACE SCAER]],PointsClassement[],2,FALSE)</f>
        <v xml:space="preserve"> </v>
      </c>
      <c r="Q113" s="5" t="s">
        <v>2</v>
      </c>
      <c r="R113" s="4" t="str">
        <f>VLOOKUP(Tableau256[[#This Row],[PLACE GOUEZEC]],PointsClassement[],2,FALSE)</f>
        <v xml:space="preserve"> </v>
      </c>
      <c r="S113" s="8" t="s">
        <v>2</v>
      </c>
      <c r="T113" s="6" t="s">
        <v>2</v>
      </c>
      <c r="U113" s="7">
        <f>SUM(F113,H113,J113,L113,N113,P113,R113,T113,Tableau256[[#This Row],[JOKER]])</f>
        <v>0</v>
      </c>
    </row>
    <row r="114" spans="1:21" x14ac:dyDescent="0.35">
      <c r="A114">
        <v>109</v>
      </c>
    </row>
    <row r="115" spans="1:21" x14ac:dyDescent="0.35">
      <c r="A115">
        <v>110</v>
      </c>
    </row>
    <row r="120" spans="1:21" x14ac:dyDescent="0.35">
      <c r="A120">
        <v>1</v>
      </c>
    </row>
    <row r="121" spans="1:21" x14ac:dyDescent="0.35">
      <c r="A121">
        <v>2</v>
      </c>
    </row>
    <row r="122" spans="1:21" x14ac:dyDescent="0.35">
      <c r="A122">
        <v>3</v>
      </c>
    </row>
    <row r="123" spans="1:21" x14ac:dyDescent="0.35">
      <c r="A123">
        <v>4</v>
      </c>
    </row>
    <row r="124" spans="1:21" x14ac:dyDescent="0.35">
      <c r="A124">
        <v>5</v>
      </c>
    </row>
    <row r="125" spans="1:21" x14ac:dyDescent="0.35">
      <c r="A125">
        <v>6</v>
      </c>
    </row>
    <row r="126" spans="1:21" x14ac:dyDescent="0.35">
      <c r="A126">
        <v>7</v>
      </c>
    </row>
    <row r="127" spans="1:21" x14ac:dyDescent="0.35">
      <c r="A127">
        <v>8</v>
      </c>
    </row>
  </sheetData>
  <mergeCells count="14">
    <mergeCell ref="Q104:R104"/>
    <mergeCell ref="E104:F104"/>
    <mergeCell ref="G104:H104"/>
    <mergeCell ref="I104:J104"/>
    <mergeCell ref="K104:L104"/>
    <mergeCell ref="M104:N104"/>
    <mergeCell ref="O104:P104"/>
    <mergeCell ref="Q4:R4"/>
    <mergeCell ref="E4:F4"/>
    <mergeCell ref="G4:H4"/>
    <mergeCell ref="I4:J4"/>
    <mergeCell ref="K4:L4"/>
    <mergeCell ref="M4:N4"/>
    <mergeCell ref="O4:P4"/>
  </mergeCells>
  <pageMargins left="0.25" right="0.25" top="0.75" bottom="0.75" header="0.3" footer="0.3"/>
  <pageSetup paperSize="9" scale="69" fitToHeight="0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6">
    <pageSetUpPr fitToPage="1"/>
  </sheetPr>
  <dimension ref="A1:U150"/>
  <sheetViews>
    <sheetView tabSelected="1" topLeftCell="A37" workbookViewId="0">
      <selection activeCell="C153" sqref="C153"/>
    </sheetView>
  </sheetViews>
  <sheetFormatPr baseColWidth="10" defaultRowHeight="14.5" x14ac:dyDescent="0.35"/>
  <cols>
    <col min="1" max="1" width="4.453125" customWidth="1"/>
    <col min="2" max="3" width="15.6328125" customWidth="1"/>
    <col min="4" max="4" width="20.6328125" customWidth="1"/>
    <col min="5" max="16" width="7.6328125" customWidth="1"/>
    <col min="17" max="18" width="7.6328125" hidden="1" customWidth="1"/>
    <col min="19" max="20" width="10.6328125" customWidth="1"/>
  </cols>
  <sheetData>
    <row r="1" spans="1:21" ht="36" x14ac:dyDescent="0.8">
      <c r="B1" s="1" t="s">
        <v>303</v>
      </c>
    </row>
    <row r="3" spans="1:21" ht="21" x14ac:dyDescent="0.5">
      <c r="B3" s="2"/>
    </row>
    <row r="4" spans="1:21" x14ac:dyDescent="0.35">
      <c r="E4" s="30" t="s">
        <v>4</v>
      </c>
      <c r="F4" s="30"/>
      <c r="G4" s="30" t="s">
        <v>5</v>
      </c>
      <c r="H4" s="30"/>
      <c r="I4" s="30" t="s">
        <v>60</v>
      </c>
      <c r="J4" s="30"/>
      <c r="K4" s="30"/>
      <c r="L4" s="30"/>
      <c r="M4" s="30"/>
      <c r="N4" s="30"/>
      <c r="O4" s="30"/>
      <c r="P4" s="30"/>
      <c r="Q4" s="30"/>
      <c r="R4" s="30"/>
    </row>
    <row r="5" spans="1:21" x14ac:dyDescent="0.35">
      <c r="B5" t="s">
        <v>6</v>
      </c>
      <c r="C5" t="s">
        <v>7</v>
      </c>
      <c r="D5" t="s">
        <v>8</v>
      </c>
      <c r="E5" s="22" t="s">
        <v>13</v>
      </c>
      <c r="F5" s="23" t="s">
        <v>14</v>
      </c>
      <c r="G5" t="s">
        <v>17</v>
      </c>
      <c r="H5" t="s">
        <v>18</v>
      </c>
      <c r="I5" t="s">
        <v>11</v>
      </c>
      <c r="J5" t="s">
        <v>12</v>
      </c>
      <c r="K5" t="s">
        <v>19</v>
      </c>
      <c r="L5" t="s">
        <v>20</v>
      </c>
      <c r="M5" t="s">
        <v>9</v>
      </c>
      <c r="N5" t="s">
        <v>10</v>
      </c>
      <c r="O5" t="s">
        <v>21</v>
      </c>
      <c r="P5" t="s">
        <v>22</v>
      </c>
      <c r="Q5" t="s">
        <v>23</v>
      </c>
      <c r="R5" t="s">
        <v>24</v>
      </c>
      <c r="S5" t="s">
        <v>58</v>
      </c>
      <c r="T5" t="s">
        <v>15</v>
      </c>
      <c r="U5" t="s">
        <v>16</v>
      </c>
    </row>
    <row r="6" spans="1:21" x14ac:dyDescent="0.35">
      <c r="A6">
        <v>1</v>
      </c>
      <c r="B6" t="s">
        <v>339</v>
      </c>
      <c r="C6" t="s">
        <v>202</v>
      </c>
      <c r="D6" t="s">
        <v>82</v>
      </c>
      <c r="E6" s="3">
        <v>1</v>
      </c>
      <c r="F6" s="4">
        <f>VLOOKUP(Tableau257[[#This Row],[PLACE QUIMPER]],PointsClassement[],2,FALSE)</f>
        <v>100</v>
      </c>
      <c r="G6" s="5">
        <v>1</v>
      </c>
      <c r="H6" s="8">
        <f>VLOOKUP(Tableau257[[#This Row],[PLACE RIEC]],PointsClassement[],2,FALSE)</f>
        <v>100</v>
      </c>
      <c r="I6" s="5">
        <v>1</v>
      </c>
      <c r="J6" s="8">
        <f>VLOOKUP(Tableau257[[#This Row],[PLACE QUIMPERLE]],PointsClassement[],2,FALSE)</f>
        <v>100</v>
      </c>
      <c r="K6" s="5" t="s">
        <v>2</v>
      </c>
      <c r="L6" s="8" t="str">
        <f>VLOOKUP(Tableau257[[#This Row],[PLACE ERGUE]],PointsClassement[],2,FALSE)</f>
        <v xml:space="preserve"> </v>
      </c>
      <c r="M6" s="5" t="s">
        <v>2</v>
      </c>
      <c r="N6" s="8" t="str">
        <f>VLOOKUP(Tableau257[[#This Row],[PLACE TREGUNC]],PointsClassement[],2,FALSE)</f>
        <v xml:space="preserve"> </v>
      </c>
      <c r="O6" s="5" t="s">
        <v>2</v>
      </c>
      <c r="P6" s="8" t="str">
        <f>VLOOKUP(Tableau257[[#This Row],[PLACE SCAER]],PointsClassement[],2,FALSE)</f>
        <v xml:space="preserve"> </v>
      </c>
      <c r="Q6" s="5" t="s">
        <v>2</v>
      </c>
      <c r="R6" s="8" t="str">
        <f>VLOOKUP(Tableau257[[#This Row],[PLACE GOUEZEC]],PointsClassement[],2,FALSE)</f>
        <v xml:space="preserve"> </v>
      </c>
      <c r="S6" s="8" t="s">
        <v>2</v>
      </c>
      <c r="T6" s="6" t="s">
        <v>2</v>
      </c>
      <c r="U6" s="7">
        <f>SUM(F6,H6,J6,L6,N6,P6,R6,T6,Tableau257[[#This Row],[JOKER]])</f>
        <v>300</v>
      </c>
    </row>
    <row r="7" spans="1:21" x14ac:dyDescent="0.35">
      <c r="A7">
        <v>2</v>
      </c>
      <c r="B7" t="s">
        <v>335</v>
      </c>
      <c r="C7" t="s">
        <v>341</v>
      </c>
      <c r="D7" t="s">
        <v>71</v>
      </c>
      <c r="E7" s="3">
        <v>2</v>
      </c>
      <c r="F7" s="4">
        <f>VLOOKUP(Tableau257[[#This Row],[PLACE QUIMPER]],PointsClassement[],2,FALSE)</f>
        <v>95</v>
      </c>
      <c r="G7" s="5">
        <v>4</v>
      </c>
      <c r="H7" s="8">
        <f>VLOOKUP(Tableau257[[#This Row],[PLACE RIEC]],PointsClassement[],2,FALSE)</f>
        <v>85</v>
      </c>
      <c r="I7" s="5">
        <v>2</v>
      </c>
      <c r="J7" s="8">
        <f>VLOOKUP(Tableau257[[#This Row],[PLACE QUIMPERLE]],PointsClassement[],2,FALSE)</f>
        <v>95</v>
      </c>
      <c r="K7" s="5" t="s">
        <v>2</v>
      </c>
      <c r="L7" s="8" t="str">
        <f>VLOOKUP(Tableau257[[#This Row],[PLACE ERGUE]],PointsClassement[],2,FALSE)</f>
        <v xml:space="preserve"> </v>
      </c>
      <c r="M7" s="5" t="s">
        <v>2</v>
      </c>
      <c r="N7" s="8" t="str">
        <f>VLOOKUP(Tableau257[[#This Row],[PLACE TREGUNC]],PointsClassement[],2,FALSE)</f>
        <v xml:space="preserve"> </v>
      </c>
      <c r="O7" s="5" t="s">
        <v>2</v>
      </c>
      <c r="P7" s="8" t="str">
        <f>VLOOKUP(Tableau257[[#This Row],[PLACE SCAER]],PointsClassement[],2,FALSE)</f>
        <v xml:space="preserve"> </v>
      </c>
      <c r="Q7" s="5" t="s">
        <v>2</v>
      </c>
      <c r="R7" s="8" t="str">
        <f>VLOOKUP(Tableau257[[#This Row],[PLACE GOUEZEC]],PointsClassement[],2,FALSE)</f>
        <v xml:space="preserve"> </v>
      </c>
      <c r="S7" s="8" t="s">
        <v>2</v>
      </c>
      <c r="T7" s="6" t="s">
        <v>2</v>
      </c>
      <c r="U7" s="7">
        <f>SUM(F7,H7,J7,L7,N7,P7,R7,T7,Tableau257[[#This Row],[JOKER]])</f>
        <v>275</v>
      </c>
    </row>
    <row r="8" spans="1:21" x14ac:dyDescent="0.35">
      <c r="A8">
        <v>3</v>
      </c>
      <c r="B8" t="s">
        <v>180</v>
      </c>
      <c r="C8" t="s">
        <v>181</v>
      </c>
      <c r="D8" t="s">
        <v>66</v>
      </c>
      <c r="E8" s="3">
        <v>4</v>
      </c>
      <c r="F8" s="4">
        <f>VLOOKUP(Tableau257[[#This Row],[PLACE QUIMPER]],PointsClassement[],2,FALSE)</f>
        <v>85</v>
      </c>
      <c r="G8" s="5">
        <v>2</v>
      </c>
      <c r="H8" s="8">
        <f>VLOOKUP(Tableau257[[#This Row],[PLACE RIEC]],PointsClassement[],2,FALSE)</f>
        <v>95</v>
      </c>
      <c r="I8" s="5">
        <v>3</v>
      </c>
      <c r="J8" s="8">
        <f>VLOOKUP(Tableau257[[#This Row],[PLACE QUIMPERLE]],PointsClassement[],2,FALSE)</f>
        <v>90</v>
      </c>
      <c r="K8" s="5" t="s">
        <v>2</v>
      </c>
      <c r="L8" s="8" t="str">
        <f>VLOOKUP(Tableau257[[#This Row],[PLACE ERGUE]],PointsClassement[],2,FALSE)</f>
        <v xml:space="preserve"> </v>
      </c>
      <c r="M8" s="5" t="s">
        <v>2</v>
      </c>
      <c r="N8" s="8" t="str">
        <f>VLOOKUP(Tableau257[[#This Row],[PLACE TREGUNC]],PointsClassement[],2,FALSE)</f>
        <v xml:space="preserve"> </v>
      </c>
      <c r="O8" s="5" t="s">
        <v>2</v>
      </c>
      <c r="P8" s="8" t="str">
        <f>VLOOKUP(Tableau257[[#This Row],[PLACE SCAER]],PointsClassement[],2,FALSE)</f>
        <v xml:space="preserve"> </v>
      </c>
      <c r="Q8" s="5" t="s">
        <v>2</v>
      </c>
      <c r="R8" s="8" t="str">
        <f>VLOOKUP(Tableau257[[#This Row],[PLACE GOUEZEC]],PointsClassement[],2,FALSE)</f>
        <v xml:space="preserve"> </v>
      </c>
      <c r="S8" s="8" t="s">
        <v>2</v>
      </c>
      <c r="T8" s="6" t="s">
        <v>2</v>
      </c>
      <c r="U8" s="7">
        <f>SUM(F8,H8,J8,L8,N8,P8,R8,T8,Tableau257[[#This Row],[JOKER]])</f>
        <v>270</v>
      </c>
    </row>
    <row r="9" spans="1:21" x14ac:dyDescent="0.35">
      <c r="A9">
        <v>4</v>
      </c>
      <c r="B9" t="s">
        <v>178</v>
      </c>
      <c r="C9" t="s">
        <v>179</v>
      </c>
      <c r="D9" t="s">
        <v>340</v>
      </c>
      <c r="E9" s="3">
        <v>3</v>
      </c>
      <c r="F9" s="4">
        <f>VLOOKUP(Tableau257[[#This Row],[PLACE QUIMPER]],PointsClassement[],2,FALSE)</f>
        <v>90</v>
      </c>
      <c r="G9" s="5">
        <v>3</v>
      </c>
      <c r="H9" s="8">
        <f>VLOOKUP(Tableau257[[#This Row],[PLACE RIEC]],PointsClassement[],2,FALSE)</f>
        <v>90</v>
      </c>
      <c r="I9" s="5">
        <v>4</v>
      </c>
      <c r="J9" s="8">
        <f>VLOOKUP(Tableau257[[#This Row],[PLACE QUIMPERLE]],PointsClassement[],2,FALSE)</f>
        <v>85</v>
      </c>
      <c r="K9" s="5" t="s">
        <v>2</v>
      </c>
      <c r="L9" s="8" t="str">
        <f>VLOOKUP(Tableau257[[#This Row],[PLACE ERGUE]],PointsClassement[],2,FALSE)</f>
        <v xml:space="preserve"> </v>
      </c>
      <c r="M9" s="5" t="s">
        <v>2</v>
      </c>
      <c r="N9" s="8" t="str">
        <f>VLOOKUP(Tableau257[[#This Row],[PLACE TREGUNC]],PointsClassement[],2,FALSE)</f>
        <v xml:space="preserve"> </v>
      </c>
      <c r="O9" s="5" t="s">
        <v>2</v>
      </c>
      <c r="P9" s="8" t="str">
        <f>VLOOKUP(Tableau257[[#This Row],[PLACE SCAER]],PointsClassement[],2,FALSE)</f>
        <v xml:space="preserve"> </v>
      </c>
      <c r="Q9" s="5" t="s">
        <v>2</v>
      </c>
      <c r="R9" s="8" t="str">
        <f>VLOOKUP(Tableau257[[#This Row],[PLACE GOUEZEC]],PointsClassement[],2,FALSE)</f>
        <v xml:space="preserve"> </v>
      </c>
      <c r="S9" s="8" t="s">
        <v>2</v>
      </c>
      <c r="T9" s="6" t="s">
        <v>2</v>
      </c>
      <c r="U9" s="7">
        <f>SUM(F9,H9,J9,L9,N9,P9,R9,T9,Tableau257[[#This Row],[JOKER]])</f>
        <v>265</v>
      </c>
    </row>
    <row r="10" spans="1:21" x14ac:dyDescent="0.35">
      <c r="A10">
        <v>5</v>
      </c>
      <c r="B10" t="s">
        <v>194</v>
      </c>
      <c r="C10" t="s">
        <v>104</v>
      </c>
      <c r="D10" t="s">
        <v>74</v>
      </c>
      <c r="E10" s="3">
        <v>5</v>
      </c>
      <c r="F10" s="4">
        <f>VLOOKUP(Tableau257[[#This Row],[PLACE QUIMPER]],PointsClassement[],2,FALSE)</f>
        <v>80</v>
      </c>
      <c r="G10" s="5">
        <v>7</v>
      </c>
      <c r="H10" s="8">
        <f>VLOOKUP(Tableau257[[#This Row],[PLACE RIEC]],PointsClassement[],2,FALSE)</f>
        <v>70</v>
      </c>
      <c r="I10" s="5">
        <v>5</v>
      </c>
      <c r="J10" s="8">
        <f>VLOOKUP(Tableau257[[#This Row],[PLACE QUIMPERLE]],PointsClassement[],2,FALSE)</f>
        <v>80</v>
      </c>
      <c r="K10" s="5" t="s">
        <v>2</v>
      </c>
      <c r="L10" s="8" t="str">
        <f>VLOOKUP(Tableau257[[#This Row],[PLACE ERGUE]],PointsClassement[],2,FALSE)</f>
        <v xml:space="preserve"> </v>
      </c>
      <c r="M10" s="5" t="s">
        <v>2</v>
      </c>
      <c r="N10" s="8" t="str">
        <f>VLOOKUP(Tableau257[[#This Row],[PLACE TREGUNC]],PointsClassement[],2,FALSE)</f>
        <v xml:space="preserve"> </v>
      </c>
      <c r="O10" s="5" t="s">
        <v>2</v>
      </c>
      <c r="P10" s="8" t="str">
        <f>VLOOKUP(Tableau257[[#This Row],[PLACE SCAER]],PointsClassement[],2,FALSE)</f>
        <v xml:space="preserve"> </v>
      </c>
      <c r="Q10" s="5" t="s">
        <v>2</v>
      </c>
      <c r="R10" s="8" t="str">
        <f>VLOOKUP(Tableau257[[#This Row],[PLACE GOUEZEC]],PointsClassement[],2,FALSE)</f>
        <v xml:space="preserve"> </v>
      </c>
      <c r="S10" s="8" t="s">
        <v>2</v>
      </c>
      <c r="T10" s="6" t="s">
        <v>2</v>
      </c>
      <c r="U10" s="7">
        <f>SUM(F10,H10,J10,L10,N10,P10,R10,T10,Tableau257[[#This Row],[JOKER]])</f>
        <v>230</v>
      </c>
    </row>
    <row r="11" spans="1:21" x14ac:dyDescent="0.35">
      <c r="A11">
        <v>6</v>
      </c>
      <c r="B11" t="s">
        <v>154</v>
      </c>
      <c r="C11" t="s">
        <v>83</v>
      </c>
      <c r="D11" t="s">
        <v>92</v>
      </c>
      <c r="E11" s="3">
        <v>7</v>
      </c>
      <c r="F11" s="4">
        <f>VLOOKUP(Tableau257[[#This Row],[PLACE QUIMPER]],PointsClassement[],2,FALSE)</f>
        <v>70</v>
      </c>
      <c r="G11" s="5">
        <v>5</v>
      </c>
      <c r="H11" s="8">
        <f>VLOOKUP(Tableau257[[#This Row],[PLACE RIEC]],PointsClassement[],2,FALSE)</f>
        <v>80</v>
      </c>
      <c r="I11" s="5">
        <v>7</v>
      </c>
      <c r="J11" s="8">
        <f>VLOOKUP(Tableau257[[#This Row],[PLACE QUIMPERLE]],PointsClassement[],2,FALSE)</f>
        <v>70</v>
      </c>
      <c r="K11" s="5" t="s">
        <v>2</v>
      </c>
      <c r="L11" s="8" t="str">
        <f>VLOOKUP(Tableau257[[#This Row],[PLACE ERGUE]],PointsClassement[],2,FALSE)</f>
        <v xml:space="preserve"> </v>
      </c>
      <c r="M11" s="5" t="s">
        <v>2</v>
      </c>
      <c r="N11" s="8" t="str">
        <f>VLOOKUP(Tableau257[[#This Row],[PLACE TREGUNC]],PointsClassement[],2,FALSE)</f>
        <v xml:space="preserve"> </v>
      </c>
      <c r="O11" s="5" t="s">
        <v>2</v>
      </c>
      <c r="P11" s="8" t="str">
        <f>VLOOKUP(Tableau257[[#This Row],[PLACE SCAER]],PointsClassement[],2,FALSE)</f>
        <v xml:space="preserve"> </v>
      </c>
      <c r="Q11" s="5" t="s">
        <v>2</v>
      </c>
      <c r="R11" s="8" t="str">
        <f>VLOOKUP(Tableau257[[#This Row],[PLACE GOUEZEC]],PointsClassement[],2,FALSE)</f>
        <v xml:space="preserve"> </v>
      </c>
      <c r="S11" s="8" t="s">
        <v>2</v>
      </c>
      <c r="T11" s="6" t="s">
        <v>2</v>
      </c>
      <c r="U11" s="7">
        <f>SUM(F11,H11,J11,L11,N11,P11,R11,T11,Tableau257[[#This Row],[JOKER]])</f>
        <v>220</v>
      </c>
    </row>
    <row r="12" spans="1:21" x14ac:dyDescent="0.35">
      <c r="A12">
        <v>7</v>
      </c>
      <c r="B12" t="s">
        <v>312</v>
      </c>
      <c r="C12" t="s">
        <v>314</v>
      </c>
      <c r="D12" t="s">
        <v>102</v>
      </c>
      <c r="E12" s="3">
        <v>6</v>
      </c>
      <c r="F12" s="4">
        <f>VLOOKUP(Tableau257[[#This Row],[PLACE QUIMPER]],PointsClassement[],2,FALSE)</f>
        <v>75</v>
      </c>
      <c r="G12" s="5">
        <v>9</v>
      </c>
      <c r="H12" s="8">
        <f>VLOOKUP(Tableau257[[#This Row],[PLACE RIEC]],PointsClassement[],2,FALSE)</f>
        <v>60</v>
      </c>
      <c r="I12" s="5">
        <v>6</v>
      </c>
      <c r="J12" s="8">
        <f>VLOOKUP(Tableau257[[#This Row],[PLACE QUIMPERLE]],PointsClassement[],2,FALSE)</f>
        <v>75</v>
      </c>
      <c r="K12" s="5" t="s">
        <v>2</v>
      </c>
      <c r="L12" s="8" t="str">
        <f>VLOOKUP(Tableau257[[#This Row],[PLACE ERGUE]],PointsClassement[],2,FALSE)</f>
        <v xml:space="preserve"> </v>
      </c>
      <c r="M12" s="5" t="s">
        <v>2</v>
      </c>
      <c r="N12" s="8" t="str">
        <f>VLOOKUP(Tableau257[[#This Row],[PLACE TREGUNC]],PointsClassement[],2,FALSE)</f>
        <v xml:space="preserve"> </v>
      </c>
      <c r="O12" s="5" t="s">
        <v>2</v>
      </c>
      <c r="P12" s="8" t="str">
        <f>VLOOKUP(Tableau257[[#This Row],[PLACE SCAER]],PointsClassement[],2,FALSE)</f>
        <v xml:space="preserve"> </v>
      </c>
      <c r="Q12" s="5" t="s">
        <v>2</v>
      </c>
      <c r="R12" s="8" t="str">
        <f>VLOOKUP(Tableau257[[#This Row],[PLACE GOUEZEC]],PointsClassement[],2,FALSE)</f>
        <v xml:space="preserve"> </v>
      </c>
      <c r="S12" s="8" t="s">
        <v>2</v>
      </c>
      <c r="T12" s="6" t="s">
        <v>2</v>
      </c>
      <c r="U12" s="7">
        <f>SUM(F12,H12,J12,L12,N12,P12,R12,T12,Tableau257[[#This Row],[JOKER]])</f>
        <v>210</v>
      </c>
    </row>
    <row r="13" spans="1:21" x14ac:dyDescent="0.35">
      <c r="A13">
        <v>8</v>
      </c>
      <c r="B13" t="s">
        <v>158</v>
      </c>
      <c r="C13" t="s">
        <v>159</v>
      </c>
      <c r="D13" t="s">
        <v>69</v>
      </c>
      <c r="E13" s="3">
        <v>9</v>
      </c>
      <c r="F13" s="4">
        <f>VLOOKUP(Tableau257[[#This Row],[PLACE QUIMPER]],PointsClassement[],2,FALSE)</f>
        <v>60</v>
      </c>
      <c r="G13" s="5">
        <v>12</v>
      </c>
      <c r="H13" s="8">
        <f>VLOOKUP(Tableau257[[#This Row],[PLACE RIEC]],PointsClassement[],2,FALSE)</f>
        <v>45</v>
      </c>
      <c r="I13" s="5">
        <v>10</v>
      </c>
      <c r="J13" s="8">
        <f>VLOOKUP(Tableau257[[#This Row],[PLACE QUIMPERLE]],PointsClassement[],2,FALSE)</f>
        <v>55</v>
      </c>
      <c r="K13" s="5" t="s">
        <v>2</v>
      </c>
      <c r="L13" s="8" t="str">
        <f>VLOOKUP(Tableau257[[#This Row],[PLACE ERGUE]],PointsClassement[],2,FALSE)</f>
        <v xml:space="preserve"> </v>
      </c>
      <c r="M13" s="5" t="s">
        <v>2</v>
      </c>
      <c r="N13" s="8" t="str">
        <f>VLOOKUP(Tableau257[[#This Row],[PLACE TREGUNC]],PointsClassement[],2,FALSE)</f>
        <v xml:space="preserve"> </v>
      </c>
      <c r="O13" s="5" t="s">
        <v>2</v>
      </c>
      <c r="P13" s="8" t="str">
        <f>VLOOKUP(Tableau257[[#This Row],[PLACE SCAER]],PointsClassement[],2,FALSE)</f>
        <v xml:space="preserve"> </v>
      </c>
      <c r="Q13" s="5" t="s">
        <v>2</v>
      </c>
      <c r="R13" s="8" t="str">
        <f>VLOOKUP(Tableau257[[#This Row],[PLACE GOUEZEC]],PointsClassement[],2,FALSE)</f>
        <v xml:space="preserve"> </v>
      </c>
      <c r="S13" s="8" t="s">
        <v>2</v>
      </c>
      <c r="T13" s="6" t="s">
        <v>2</v>
      </c>
      <c r="U13" s="7">
        <f>SUM(F13,H13,J13,L13,N13,P13,R13,T13,Tableau257[[#This Row],[JOKER]])</f>
        <v>160</v>
      </c>
    </row>
    <row r="14" spans="1:21" x14ac:dyDescent="0.35">
      <c r="A14">
        <v>9</v>
      </c>
      <c r="B14" t="s">
        <v>344</v>
      </c>
      <c r="C14" t="s">
        <v>80</v>
      </c>
      <c r="D14" t="s">
        <v>78</v>
      </c>
      <c r="E14" s="3">
        <v>8</v>
      </c>
      <c r="F14" s="4">
        <f>VLOOKUP(Tableau257[[#This Row],[PLACE QUIMPER]],PointsClassement[],2,FALSE)</f>
        <v>65</v>
      </c>
      <c r="G14" s="5">
        <v>10</v>
      </c>
      <c r="H14" s="8">
        <f>VLOOKUP(Tableau257[[#This Row],[PLACE RIEC]],PointsClassement[],2,FALSE)</f>
        <v>55</v>
      </c>
      <c r="I14" s="5">
        <v>13</v>
      </c>
      <c r="J14" s="8">
        <f>VLOOKUP(Tableau257[[#This Row],[PLACE QUIMPERLE]],PointsClassement[],2,FALSE)</f>
        <v>40</v>
      </c>
      <c r="K14" s="5" t="s">
        <v>2</v>
      </c>
      <c r="L14" s="8" t="str">
        <f>VLOOKUP(Tableau257[[#This Row],[PLACE ERGUE]],PointsClassement[],2,FALSE)</f>
        <v xml:space="preserve"> </v>
      </c>
      <c r="M14" s="5" t="s">
        <v>2</v>
      </c>
      <c r="N14" s="8" t="str">
        <f>VLOOKUP(Tableau257[[#This Row],[PLACE TREGUNC]],PointsClassement[],2,FALSE)</f>
        <v xml:space="preserve"> </v>
      </c>
      <c r="O14" s="5" t="s">
        <v>2</v>
      </c>
      <c r="P14" s="8" t="str">
        <f>VLOOKUP(Tableau257[[#This Row],[PLACE SCAER]],PointsClassement[],2,FALSE)</f>
        <v xml:space="preserve"> </v>
      </c>
      <c r="Q14" s="5" t="s">
        <v>2</v>
      </c>
      <c r="R14" s="8" t="str">
        <f>VLOOKUP(Tableau257[[#This Row],[PLACE GOUEZEC]],PointsClassement[],2,FALSE)</f>
        <v xml:space="preserve"> </v>
      </c>
      <c r="S14" s="8" t="s">
        <v>2</v>
      </c>
      <c r="T14" s="6" t="s">
        <v>2</v>
      </c>
      <c r="U14" s="7">
        <f>SUM(F14,H14,J14,L14,N14,P14,R14,T14,Tableau257[[#This Row],[JOKER]])</f>
        <v>160</v>
      </c>
    </row>
    <row r="15" spans="1:21" x14ac:dyDescent="0.35">
      <c r="A15">
        <v>10</v>
      </c>
      <c r="B15" t="s">
        <v>279</v>
      </c>
      <c r="C15" t="s">
        <v>345</v>
      </c>
      <c r="D15" t="s">
        <v>90</v>
      </c>
      <c r="E15" s="3">
        <v>10</v>
      </c>
      <c r="F15" s="4">
        <f>VLOOKUP(Tableau257[[#This Row],[PLACE QUIMPER]],PointsClassement[],2,FALSE)</f>
        <v>55</v>
      </c>
      <c r="G15" s="5">
        <v>11</v>
      </c>
      <c r="H15" s="8">
        <f>VLOOKUP(Tableau257[[#This Row],[PLACE RIEC]],PointsClassement[],2,FALSE)</f>
        <v>50</v>
      </c>
      <c r="I15" s="5">
        <v>15</v>
      </c>
      <c r="J15" s="8">
        <f>VLOOKUP(Tableau257[[#This Row],[PLACE QUIMPERLE]],PointsClassement[],2,FALSE)</f>
        <v>30</v>
      </c>
      <c r="K15" s="5" t="s">
        <v>2</v>
      </c>
      <c r="L15" s="8" t="str">
        <f>VLOOKUP(Tableau257[[#This Row],[PLACE ERGUE]],PointsClassement[],2,FALSE)</f>
        <v xml:space="preserve"> </v>
      </c>
      <c r="M15" s="5" t="s">
        <v>2</v>
      </c>
      <c r="N15" s="8" t="str">
        <f>VLOOKUP(Tableau257[[#This Row],[PLACE TREGUNC]],PointsClassement[],2,FALSE)</f>
        <v xml:space="preserve"> </v>
      </c>
      <c r="O15" s="5" t="s">
        <v>2</v>
      </c>
      <c r="P15" s="8" t="str">
        <f>VLOOKUP(Tableau257[[#This Row],[PLACE SCAER]],PointsClassement[],2,FALSE)</f>
        <v xml:space="preserve"> </v>
      </c>
      <c r="Q15" s="5" t="s">
        <v>2</v>
      </c>
      <c r="R15" s="8" t="str">
        <f>VLOOKUP(Tableau257[[#This Row],[PLACE GOUEZEC]],PointsClassement[],2,FALSE)</f>
        <v xml:space="preserve"> </v>
      </c>
      <c r="S15" s="8" t="s">
        <v>2</v>
      </c>
      <c r="T15" s="6" t="s">
        <v>2</v>
      </c>
      <c r="U15" s="7">
        <f>SUM(F15,H15,J15,L15,N15,P15,R15,T15,Tableau257[[#This Row],[JOKER]])</f>
        <v>135</v>
      </c>
    </row>
    <row r="16" spans="1:21" x14ac:dyDescent="0.35">
      <c r="A16">
        <v>11</v>
      </c>
      <c r="B16" t="s">
        <v>346</v>
      </c>
      <c r="C16" t="s">
        <v>347</v>
      </c>
      <c r="D16" t="s">
        <v>140</v>
      </c>
      <c r="E16" s="3">
        <v>14</v>
      </c>
      <c r="F16" s="4">
        <f>VLOOKUP(Tableau257[[#This Row],[PLACE QUIMPER]],PointsClassement[],2,FALSE)</f>
        <v>35</v>
      </c>
      <c r="G16" s="5">
        <v>17</v>
      </c>
      <c r="H16" s="8">
        <f>VLOOKUP(Tableau257[[#This Row],[PLACE RIEC]],PointsClassement[],2,FALSE)</f>
        <v>20</v>
      </c>
      <c r="I16" s="5">
        <v>9</v>
      </c>
      <c r="J16" s="8">
        <f>VLOOKUP(Tableau257[[#This Row],[PLACE QUIMPERLE]],PointsClassement[],2,FALSE)</f>
        <v>60</v>
      </c>
      <c r="K16" s="5" t="s">
        <v>2</v>
      </c>
      <c r="L16" s="8" t="str">
        <f>VLOOKUP(Tableau257[[#This Row],[PLACE ERGUE]],PointsClassement[],2,FALSE)</f>
        <v xml:space="preserve"> </v>
      </c>
      <c r="M16" s="5" t="s">
        <v>2</v>
      </c>
      <c r="N16" s="8" t="str">
        <f>VLOOKUP(Tableau257[[#This Row],[PLACE TREGUNC]],PointsClassement[],2,FALSE)</f>
        <v xml:space="preserve"> </v>
      </c>
      <c r="O16" s="5" t="s">
        <v>2</v>
      </c>
      <c r="P16" s="8" t="str">
        <f>VLOOKUP(Tableau257[[#This Row],[PLACE SCAER]],PointsClassement[],2,FALSE)</f>
        <v xml:space="preserve"> </v>
      </c>
      <c r="Q16" s="5" t="s">
        <v>2</v>
      </c>
      <c r="R16" s="8" t="str">
        <f>VLOOKUP(Tableau257[[#This Row],[PLACE GOUEZEC]],PointsClassement[],2,FALSE)</f>
        <v xml:space="preserve"> </v>
      </c>
      <c r="S16" s="8" t="s">
        <v>2</v>
      </c>
      <c r="T16" s="6" t="s">
        <v>2</v>
      </c>
      <c r="U16" s="7">
        <f>SUM(F16,H16,J16,L16,N16,P16,R16,T16,Tableau257[[#This Row],[JOKER]])</f>
        <v>115</v>
      </c>
    </row>
    <row r="17" spans="1:21" x14ac:dyDescent="0.35">
      <c r="A17">
        <v>12</v>
      </c>
      <c r="B17" t="s">
        <v>308</v>
      </c>
      <c r="C17" t="s">
        <v>309</v>
      </c>
      <c r="D17" t="s">
        <v>99</v>
      </c>
      <c r="E17" s="3">
        <v>12</v>
      </c>
      <c r="F17" s="4">
        <f>VLOOKUP(Tableau257[[#This Row],[PLACE QUIMPER]],PointsClassement[],2,FALSE)</f>
        <v>45</v>
      </c>
      <c r="G17" s="5">
        <v>24</v>
      </c>
      <c r="H17" s="8">
        <f>VLOOKUP(Tableau257[[#This Row],[PLACE RIEC]],PointsClassement[],2,FALSE)</f>
        <v>5</v>
      </c>
      <c r="I17" s="5">
        <v>12</v>
      </c>
      <c r="J17" s="8">
        <f>VLOOKUP(Tableau257[[#This Row],[PLACE QUIMPERLE]],PointsClassement[],2,FALSE)</f>
        <v>45</v>
      </c>
      <c r="K17" s="5" t="s">
        <v>2</v>
      </c>
      <c r="L17" s="8" t="str">
        <f>VLOOKUP(Tableau257[[#This Row],[PLACE ERGUE]],PointsClassement[],2,FALSE)</f>
        <v xml:space="preserve"> </v>
      </c>
      <c r="M17" s="5" t="s">
        <v>2</v>
      </c>
      <c r="N17" s="8" t="str">
        <f>VLOOKUP(Tableau257[[#This Row],[PLACE TREGUNC]],PointsClassement[],2,FALSE)</f>
        <v xml:space="preserve"> </v>
      </c>
      <c r="O17" s="5" t="s">
        <v>2</v>
      </c>
      <c r="P17" s="8" t="str">
        <f>VLOOKUP(Tableau257[[#This Row],[PLACE SCAER]],PointsClassement[],2,FALSE)</f>
        <v xml:space="preserve"> </v>
      </c>
      <c r="Q17" s="5" t="s">
        <v>2</v>
      </c>
      <c r="R17" s="8" t="str">
        <f>VLOOKUP(Tableau257[[#This Row],[PLACE GOUEZEC]],PointsClassement[],2,FALSE)</f>
        <v xml:space="preserve"> </v>
      </c>
      <c r="S17" s="8" t="s">
        <v>2</v>
      </c>
      <c r="T17" s="6" t="s">
        <v>2</v>
      </c>
      <c r="U17" s="7">
        <f>SUM(F17,H17,J17,L17,N17,P17,R17,T17,Tableau257[[#This Row],[JOKER]])</f>
        <v>95</v>
      </c>
    </row>
    <row r="18" spans="1:21" x14ac:dyDescent="0.35">
      <c r="A18">
        <v>13</v>
      </c>
      <c r="B18" t="s">
        <v>176</v>
      </c>
      <c r="C18" t="s">
        <v>177</v>
      </c>
      <c r="D18" t="s">
        <v>64</v>
      </c>
      <c r="E18" s="3">
        <v>13</v>
      </c>
      <c r="F18" s="4">
        <f>VLOOKUP(Tableau257[[#This Row],[PLACE QUIMPER]],PointsClassement[],2,FALSE)</f>
        <v>40</v>
      </c>
      <c r="G18" s="5">
        <v>16</v>
      </c>
      <c r="H18" s="8">
        <f>VLOOKUP(Tableau257[[#This Row],[PLACE RIEC]],PointsClassement[],2,FALSE)</f>
        <v>25</v>
      </c>
      <c r="I18" s="5">
        <v>16</v>
      </c>
      <c r="J18" s="8">
        <f>VLOOKUP(Tableau257[[#This Row],[PLACE QUIMPERLE]],PointsClassement[],2,FALSE)</f>
        <v>25</v>
      </c>
      <c r="K18" s="5" t="s">
        <v>2</v>
      </c>
      <c r="L18" s="8" t="str">
        <f>VLOOKUP(Tableau257[[#This Row],[PLACE ERGUE]],PointsClassement[],2,FALSE)</f>
        <v xml:space="preserve"> </v>
      </c>
      <c r="M18" s="5" t="s">
        <v>2</v>
      </c>
      <c r="N18" s="8" t="str">
        <f>VLOOKUP(Tableau257[[#This Row],[PLACE TREGUNC]],PointsClassement[],2,FALSE)</f>
        <v xml:space="preserve"> </v>
      </c>
      <c r="O18" s="5" t="s">
        <v>2</v>
      </c>
      <c r="P18" s="8" t="str">
        <f>VLOOKUP(Tableau257[[#This Row],[PLACE SCAER]],PointsClassement[],2,FALSE)</f>
        <v xml:space="preserve"> </v>
      </c>
      <c r="Q18" s="5" t="s">
        <v>2</v>
      </c>
      <c r="R18" s="8" t="str">
        <f>VLOOKUP(Tableau257[[#This Row],[PLACE GOUEZEC]],PointsClassement[],2,FALSE)</f>
        <v xml:space="preserve"> </v>
      </c>
      <c r="S18" s="8" t="s">
        <v>2</v>
      </c>
      <c r="T18" s="6" t="s">
        <v>2</v>
      </c>
      <c r="U18" s="7">
        <f>SUM(F18,H18,J18,L18,N18,P18,R18,T18,Tableau257[[#This Row],[JOKER]])</f>
        <v>90</v>
      </c>
    </row>
    <row r="19" spans="1:21" x14ac:dyDescent="0.35">
      <c r="A19">
        <v>14</v>
      </c>
      <c r="B19" t="s">
        <v>323</v>
      </c>
      <c r="C19" t="s">
        <v>195</v>
      </c>
      <c r="D19" t="s">
        <v>81</v>
      </c>
      <c r="E19" s="3" t="s">
        <v>2</v>
      </c>
      <c r="F19" s="4" t="str">
        <f>VLOOKUP(Tableau257[[#This Row],[PLACE QUIMPER]],PointsClassement[],2,FALSE)</f>
        <v xml:space="preserve"> </v>
      </c>
      <c r="G19" s="5">
        <v>6</v>
      </c>
      <c r="H19" s="8">
        <f>VLOOKUP(Tableau257[[#This Row],[PLACE RIEC]],PointsClassement[],2,FALSE)</f>
        <v>75</v>
      </c>
      <c r="I19" s="5" t="s">
        <v>2</v>
      </c>
      <c r="J19" s="8" t="str">
        <f>VLOOKUP(Tableau257[[#This Row],[PLACE QUIMPERLE]],PointsClassement[],2,FALSE)</f>
        <v xml:space="preserve"> </v>
      </c>
      <c r="K19" s="5" t="s">
        <v>2</v>
      </c>
      <c r="L19" s="8" t="str">
        <f>VLOOKUP(Tableau257[[#This Row],[PLACE ERGUE]],PointsClassement[],2,FALSE)</f>
        <v xml:space="preserve"> </v>
      </c>
      <c r="M19" s="5" t="s">
        <v>2</v>
      </c>
      <c r="N19" s="8" t="str">
        <f>VLOOKUP(Tableau257[[#This Row],[PLACE TREGUNC]],PointsClassement[],2,FALSE)</f>
        <v xml:space="preserve"> </v>
      </c>
      <c r="O19" s="5" t="s">
        <v>2</v>
      </c>
      <c r="P19" s="8" t="str">
        <f>VLOOKUP(Tableau257[[#This Row],[PLACE SCAER]],PointsClassement[],2,FALSE)</f>
        <v xml:space="preserve"> </v>
      </c>
      <c r="Q19" s="5" t="s">
        <v>2</v>
      </c>
      <c r="R19" s="8" t="str">
        <f>VLOOKUP(Tableau257[[#This Row],[PLACE GOUEZEC]],PointsClassement[],2,FALSE)</f>
        <v xml:space="preserve"> </v>
      </c>
      <c r="S19" s="8">
        <v>0</v>
      </c>
      <c r="T19" s="6">
        <v>0</v>
      </c>
      <c r="U19" s="7">
        <f>SUM(F19,H19,J19,L19,N19,P19,R19,T19,Tableau257[[#This Row],[JOKER]])</f>
        <v>75</v>
      </c>
    </row>
    <row r="20" spans="1:21" x14ac:dyDescent="0.35">
      <c r="A20">
        <v>15</v>
      </c>
      <c r="B20" t="s">
        <v>129</v>
      </c>
      <c r="C20" t="s">
        <v>130</v>
      </c>
      <c r="D20" t="s">
        <v>124</v>
      </c>
      <c r="E20" s="3" t="s">
        <v>2</v>
      </c>
      <c r="F20" s="4" t="str">
        <f>VLOOKUP(Tableau257[[#This Row],[PLACE QUIMPER]],PointsClassement[],2,FALSE)</f>
        <v xml:space="preserve"> </v>
      </c>
      <c r="G20" s="5">
        <v>14</v>
      </c>
      <c r="H20" s="8">
        <f>VLOOKUP(Tableau257[[#This Row],[PLACE RIEC]],PointsClassement[],2,FALSE)</f>
        <v>35</v>
      </c>
      <c r="I20" s="5">
        <v>14</v>
      </c>
      <c r="J20" s="8">
        <f>VLOOKUP(Tableau257[[#This Row],[PLACE QUIMPERLE]],PointsClassement[],2,FALSE)</f>
        <v>35</v>
      </c>
      <c r="K20" s="5" t="s">
        <v>2</v>
      </c>
      <c r="L20" s="8" t="str">
        <f>VLOOKUP(Tableau257[[#This Row],[PLACE ERGUE]],PointsClassement[],2,FALSE)</f>
        <v xml:space="preserve"> </v>
      </c>
      <c r="M20" s="5" t="s">
        <v>2</v>
      </c>
      <c r="N20" s="8" t="str">
        <f>VLOOKUP(Tableau257[[#This Row],[PLACE TREGUNC]],PointsClassement[],2,FALSE)</f>
        <v xml:space="preserve"> </v>
      </c>
      <c r="O20" s="5" t="s">
        <v>2</v>
      </c>
      <c r="P20" s="8" t="str">
        <f>VLOOKUP(Tableau257[[#This Row],[PLACE SCAER]],PointsClassement[],2,FALSE)</f>
        <v xml:space="preserve"> </v>
      </c>
      <c r="Q20" s="5" t="s">
        <v>2</v>
      </c>
      <c r="R20" s="8" t="str">
        <f>VLOOKUP(Tableau257[[#This Row],[PLACE GOUEZEC]],PointsClassement[],2,FALSE)</f>
        <v xml:space="preserve"> </v>
      </c>
      <c r="S20" s="8">
        <v>0</v>
      </c>
      <c r="T20" s="6">
        <v>0</v>
      </c>
      <c r="U20" s="7">
        <f>SUM(F20,H20,J20,L20,N20,P20,R20,T20,Tableau257[[#This Row],[JOKER]])</f>
        <v>70</v>
      </c>
    </row>
    <row r="21" spans="1:21" x14ac:dyDescent="0.35">
      <c r="A21">
        <v>16</v>
      </c>
      <c r="B21" t="s">
        <v>422</v>
      </c>
      <c r="C21" t="s">
        <v>423</v>
      </c>
      <c r="D21" t="s">
        <v>424</v>
      </c>
      <c r="E21" s="3" t="s">
        <v>2</v>
      </c>
      <c r="F21" s="4" t="str">
        <f>VLOOKUP(Tableau257[[#This Row],[PLACE QUIMPER]],PointsClassement[],2,FALSE)</f>
        <v xml:space="preserve"> </v>
      </c>
      <c r="G21" s="5" t="s">
        <v>2</v>
      </c>
      <c r="H21" s="8" t="str">
        <f>VLOOKUP(Tableau257[[#This Row],[PLACE RIEC]],PointsClassement[],2,FALSE)</f>
        <v xml:space="preserve"> </v>
      </c>
      <c r="I21" s="5">
        <v>8</v>
      </c>
      <c r="J21" s="8">
        <f>VLOOKUP(Tableau257[[#This Row],[PLACE QUIMPERLE]],PointsClassement[],2,FALSE)</f>
        <v>65</v>
      </c>
      <c r="K21" s="5" t="s">
        <v>2</v>
      </c>
      <c r="L21" s="8" t="str">
        <f>VLOOKUP(Tableau257[[#This Row],[PLACE ERGUE]],PointsClassement[],2,FALSE)</f>
        <v xml:space="preserve"> </v>
      </c>
      <c r="M21" s="5" t="s">
        <v>2</v>
      </c>
      <c r="N21" s="8" t="str">
        <f>VLOOKUP(Tableau257[[#This Row],[PLACE TREGUNC]],PointsClassement[],2,FALSE)</f>
        <v xml:space="preserve"> </v>
      </c>
      <c r="O21" s="5" t="s">
        <v>2</v>
      </c>
      <c r="P21" s="8" t="str">
        <f>VLOOKUP(Tableau257[[#This Row],[PLACE SCAER]],PointsClassement[],2,FALSE)</f>
        <v xml:space="preserve"> </v>
      </c>
      <c r="Q21" s="5" t="s">
        <v>2</v>
      </c>
      <c r="R21" s="8" t="str">
        <f>VLOOKUP(Tableau257[[#This Row],[PLACE GOUEZEC]],PointsClassement[],2,FALSE)</f>
        <v xml:space="preserve"> </v>
      </c>
      <c r="S21" s="8">
        <v>0</v>
      </c>
      <c r="T21" s="6">
        <v>0</v>
      </c>
      <c r="U21" s="7">
        <f>SUM(F21,H21,J21,L21,N21,P21,R21,T21,Tableau257[[#This Row],[JOKER]])</f>
        <v>65</v>
      </c>
    </row>
    <row r="22" spans="1:21" x14ac:dyDescent="0.35">
      <c r="A22">
        <v>17</v>
      </c>
      <c r="B22" t="s">
        <v>289</v>
      </c>
      <c r="C22" t="s">
        <v>70</v>
      </c>
      <c r="D22" t="s">
        <v>74</v>
      </c>
      <c r="E22" s="3" t="s">
        <v>2</v>
      </c>
      <c r="F22" s="4" t="str">
        <f>VLOOKUP(Tableau257[[#This Row],[PLACE QUIMPER]],PointsClassement[],2,FALSE)</f>
        <v xml:space="preserve"> </v>
      </c>
      <c r="G22" s="5">
        <v>8</v>
      </c>
      <c r="H22" s="8">
        <f>VLOOKUP(Tableau257[[#This Row],[PLACE RIEC]],PointsClassement[],2,FALSE)</f>
        <v>65</v>
      </c>
      <c r="I22" s="5" t="s">
        <v>2</v>
      </c>
      <c r="J22" s="8" t="str">
        <f>VLOOKUP(Tableau257[[#This Row],[PLACE QUIMPERLE]],PointsClassement[],2,FALSE)</f>
        <v xml:space="preserve"> </v>
      </c>
      <c r="K22" s="5" t="s">
        <v>2</v>
      </c>
      <c r="L22" s="8" t="str">
        <f>VLOOKUP(Tableau257[[#This Row],[PLACE ERGUE]],PointsClassement[],2,FALSE)</f>
        <v xml:space="preserve"> </v>
      </c>
      <c r="M22" s="5" t="s">
        <v>2</v>
      </c>
      <c r="N22" s="8" t="str">
        <f>VLOOKUP(Tableau257[[#This Row],[PLACE TREGUNC]],PointsClassement[],2,FALSE)</f>
        <v xml:space="preserve"> </v>
      </c>
      <c r="O22" s="5" t="s">
        <v>2</v>
      </c>
      <c r="P22" s="8" t="str">
        <f>VLOOKUP(Tableau257[[#This Row],[PLACE SCAER]],PointsClassement[],2,FALSE)</f>
        <v xml:space="preserve"> </v>
      </c>
      <c r="Q22" s="5" t="s">
        <v>2</v>
      </c>
      <c r="R22" s="8" t="str">
        <f>VLOOKUP(Tableau257[[#This Row],[PLACE GOUEZEC]],PointsClassement[],2,FALSE)</f>
        <v xml:space="preserve"> </v>
      </c>
      <c r="S22" s="8">
        <v>0</v>
      </c>
      <c r="T22" s="6">
        <v>0</v>
      </c>
      <c r="U22" s="7">
        <f>SUM(F22,H22,J22,L22,N22,P22,R22,T22,Tableau257[[#This Row],[JOKER]])</f>
        <v>65</v>
      </c>
    </row>
    <row r="23" spans="1:21" x14ac:dyDescent="0.35">
      <c r="A23">
        <v>18</v>
      </c>
      <c r="B23" t="s">
        <v>162</v>
      </c>
      <c r="C23" t="s">
        <v>163</v>
      </c>
      <c r="D23" t="s">
        <v>90</v>
      </c>
      <c r="E23" s="3">
        <v>22</v>
      </c>
      <c r="F23" s="4">
        <f>VLOOKUP(Tableau257[[#This Row],[PLACE QUIMPER]],PointsClassement[],2,FALSE)</f>
        <v>5</v>
      </c>
      <c r="G23" s="5">
        <v>15</v>
      </c>
      <c r="H23" s="8">
        <f>VLOOKUP(Tableau257[[#This Row],[PLACE RIEC]],PointsClassement[],2,FALSE)</f>
        <v>30</v>
      </c>
      <c r="I23" s="5">
        <v>17</v>
      </c>
      <c r="J23" s="8">
        <f>VLOOKUP(Tableau257[[#This Row],[PLACE QUIMPERLE]],PointsClassement[],2,FALSE)</f>
        <v>20</v>
      </c>
      <c r="K23" s="5" t="s">
        <v>2</v>
      </c>
      <c r="L23" s="8" t="str">
        <f>VLOOKUP(Tableau257[[#This Row],[PLACE ERGUE]],PointsClassement[],2,FALSE)</f>
        <v xml:space="preserve"> </v>
      </c>
      <c r="M23" s="5" t="s">
        <v>2</v>
      </c>
      <c r="N23" s="8" t="str">
        <f>VLOOKUP(Tableau257[[#This Row],[PLACE TREGUNC]],PointsClassement[],2,FALSE)</f>
        <v xml:space="preserve"> </v>
      </c>
      <c r="O23" s="5" t="s">
        <v>2</v>
      </c>
      <c r="P23" s="8" t="str">
        <f>VLOOKUP(Tableau257[[#This Row],[PLACE SCAER]],PointsClassement[],2,FALSE)</f>
        <v xml:space="preserve"> </v>
      </c>
      <c r="Q23" s="5" t="s">
        <v>2</v>
      </c>
      <c r="R23" s="8" t="str">
        <f>VLOOKUP(Tableau257[[#This Row],[PLACE GOUEZEC]],PointsClassement[],2,FALSE)</f>
        <v xml:space="preserve"> </v>
      </c>
      <c r="S23" s="8" t="s">
        <v>2</v>
      </c>
      <c r="T23" s="6" t="s">
        <v>2</v>
      </c>
      <c r="U23" s="7">
        <f>SUM(F23,H23,J23,L23,N23,P23,R23,T23,Tableau257[[#This Row],[JOKER]])</f>
        <v>55</v>
      </c>
    </row>
    <row r="24" spans="1:21" x14ac:dyDescent="0.35">
      <c r="A24">
        <v>19</v>
      </c>
      <c r="B24" t="s">
        <v>63</v>
      </c>
      <c r="C24" t="s">
        <v>65</v>
      </c>
      <c r="D24" t="s">
        <v>64</v>
      </c>
      <c r="E24" s="3">
        <v>16</v>
      </c>
      <c r="F24" s="4">
        <f>VLOOKUP(Tableau257[[#This Row],[PLACE QUIMPER]],PointsClassement[],2,FALSE)</f>
        <v>25</v>
      </c>
      <c r="G24" s="5">
        <v>18</v>
      </c>
      <c r="H24" s="8">
        <f>VLOOKUP(Tableau257[[#This Row],[PLACE RIEC]],PointsClassement[],2,FALSE)</f>
        <v>15</v>
      </c>
      <c r="I24" s="5">
        <v>18</v>
      </c>
      <c r="J24" s="8">
        <f>VLOOKUP(Tableau257[[#This Row],[PLACE QUIMPERLE]],PointsClassement[],2,FALSE)</f>
        <v>15</v>
      </c>
      <c r="K24" s="5" t="s">
        <v>2</v>
      </c>
      <c r="L24" s="8" t="str">
        <f>VLOOKUP(Tableau257[[#This Row],[PLACE ERGUE]],PointsClassement[],2,FALSE)</f>
        <v xml:space="preserve"> </v>
      </c>
      <c r="M24" s="5" t="s">
        <v>2</v>
      </c>
      <c r="N24" s="8" t="str">
        <f>VLOOKUP(Tableau257[[#This Row],[PLACE TREGUNC]],PointsClassement[],2,FALSE)</f>
        <v xml:space="preserve"> </v>
      </c>
      <c r="O24" s="5" t="s">
        <v>2</v>
      </c>
      <c r="P24" s="8" t="str">
        <f>VLOOKUP(Tableau257[[#This Row],[PLACE SCAER]],PointsClassement[],2,FALSE)</f>
        <v xml:space="preserve"> </v>
      </c>
      <c r="Q24" s="5" t="s">
        <v>2</v>
      </c>
      <c r="R24" s="8" t="str">
        <f>VLOOKUP(Tableau257[[#This Row],[PLACE GOUEZEC]],PointsClassement[],2,FALSE)</f>
        <v xml:space="preserve"> </v>
      </c>
      <c r="S24" s="8" t="s">
        <v>2</v>
      </c>
      <c r="T24" s="6" t="s">
        <v>2</v>
      </c>
      <c r="U24" s="7">
        <f>SUM(F24,H24,J24,L24,N24,P24,R24,T24,Tableau257[[#This Row],[JOKER]])</f>
        <v>55</v>
      </c>
    </row>
    <row r="25" spans="1:21" x14ac:dyDescent="0.35">
      <c r="A25">
        <v>20</v>
      </c>
      <c r="B25" t="s">
        <v>425</v>
      </c>
      <c r="C25" t="s">
        <v>426</v>
      </c>
      <c r="D25" t="s">
        <v>427</v>
      </c>
      <c r="E25" s="3" t="s">
        <v>2</v>
      </c>
      <c r="F25" s="4" t="str">
        <f>VLOOKUP(Tableau257[[#This Row],[PLACE QUIMPER]],PointsClassement[],2,FALSE)</f>
        <v xml:space="preserve"> </v>
      </c>
      <c r="G25" s="5" t="s">
        <v>2</v>
      </c>
      <c r="H25" s="8" t="str">
        <f>VLOOKUP(Tableau257[[#This Row],[PLACE RIEC]],PointsClassement[],2,FALSE)</f>
        <v xml:space="preserve"> </v>
      </c>
      <c r="I25" s="5">
        <v>11</v>
      </c>
      <c r="J25" s="8">
        <f>VLOOKUP(Tableau257[[#This Row],[PLACE QUIMPERLE]],PointsClassement[],2,FALSE)</f>
        <v>50</v>
      </c>
      <c r="K25" s="5" t="s">
        <v>2</v>
      </c>
      <c r="L25" s="8" t="str">
        <f>VLOOKUP(Tableau257[[#This Row],[PLACE ERGUE]],PointsClassement[],2,FALSE)</f>
        <v xml:space="preserve"> </v>
      </c>
      <c r="M25" s="5" t="s">
        <v>2</v>
      </c>
      <c r="N25" s="8" t="str">
        <f>VLOOKUP(Tableau257[[#This Row],[PLACE TREGUNC]],PointsClassement[],2,FALSE)</f>
        <v xml:space="preserve"> </v>
      </c>
      <c r="O25" s="5" t="s">
        <v>2</v>
      </c>
      <c r="P25" s="8" t="str">
        <f>VLOOKUP(Tableau257[[#This Row],[PLACE SCAER]],PointsClassement[],2,FALSE)</f>
        <v xml:space="preserve"> </v>
      </c>
      <c r="Q25" s="5" t="s">
        <v>2</v>
      </c>
      <c r="R25" s="8" t="str">
        <f>VLOOKUP(Tableau257[[#This Row],[PLACE GOUEZEC]],PointsClassement[],2,FALSE)</f>
        <v xml:space="preserve"> </v>
      </c>
      <c r="S25" s="8">
        <v>0</v>
      </c>
      <c r="T25" s="6">
        <v>0</v>
      </c>
      <c r="U25" s="7">
        <f>SUM(F25,H25,J25,L25,N25,P25,R25,T25,Tableau257[[#This Row],[JOKER]])</f>
        <v>50</v>
      </c>
    </row>
    <row r="26" spans="1:21" x14ac:dyDescent="0.35">
      <c r="A26">
        <v>21</v>
      </c>
      <c r="B26" t="s">
        <v>131</v>
      </c>
      <c r="C26" t="s">
        <v>132</v>
      </c>
      <c r="D26" t="s">
        <v>133</v>
      </c>
      <c r="E26" s="3">
        <v>15</v>
      </c>
      <c r="F26" s="4">
        <f>VLOOKUP(Tableau257[[#This Row],[PLACE QUIMPER]],PointsClassement[],2,FALSE)</f>
        <v>30</v>
      </c>
      <c r="G26" s="5">
        <v>19</v>
      </c>
      <c r="H26" s="8">
        <f>VLOOKUP(Tableau257[[#This Row],[PLACE RIEC]],PointsClassement[],2,FALSE)</f>
        <v>10</v>
      </c>
      <c r="I26" s="5">
        <v>19</v>
      </c>
      <c r="J26" s="8">
        <f>VLOOKUP(Tableau257[[#This Row],[PLACE QUIMPERLE]],PointsClassement[],2,FALSE)</f>
        <v>10</v>
      </c>
      <c r="K26" s="5" t="s">
        <v>2</v>
      </c>
      <c r="L26" s="8" t="str">
        <f>VLOOKUP(Tableau257[[#This Row],[PLACE ERGUE]],PointsClassement[],2,FALSE)</f>
        <v xml:space="preserve"> </v>
      </c>
      <c r="M26" s="5" t="s">
        <v>2</v>
      </c>
      <c r="N26" s="8" t="str">
        <f>VLOOKUP(Tableau257[[#This Row],[PLACE TREGUNC]],PointsClassement[],2,FALSE)</f>
        <v xml:space="preserve"> </v>
      </c>
      <c r="O26" s="5" t="s">
        <v>2</v>
      </c>
      <c r="P26" s="8" t="str">
        <f>VLOOKUP(Tableau257[[#This Row],[PLACE SCAER]],PointsClassement[],2,FALSE)</f>
        <v xml:space="preserve"> </v>
      </c>
      <c r="Q26" s="5" t="s">
        <v>2</v>
      </c>
      <c r="R26" s="8" t="str">
        <f>VLOOKUP(Tableau257[[#This Row],[PLACE GOUEZEC]],PointsClassement[],2,FALSE)</f>
        <v xml:space="preserve"> </v>
      </c>
      <c r="S26" s="8" t="s">
        <v>2</v>
      </c>
      <c r="T26" s="6" t="s">
        <v>2</v>
      </c>
      <c r="U26" s="7">
        <f>SUM(F26,H26,J26,L26,N26,P26,R26,T26,Tableau257[[#This Row],[JOKER]])</f>
        <v>50</v>
      </c>
    </row>
    <row r="27" spans="1:21" x14ac:dyDescent="0.35">
      <c r="A27">
        <v>22</v>
      </c>
      <c r="B27" t="s">
        <v>359</v>
      </c>
      <c r="C27" t="s">
        <v>360</v>
      </c>
      <c r="D27" t="s">
        <v>68</v>
      </c>
      <c r="E27" s="3">
        <v>11</v>
      </c>
      <c r="F27" s="4">
        <f>VLOOKUP(Tableau257[[#This Row],[PLACE QUIMPER]],PointsClassement[],2,FALSE)</f>
        <v>50</v>
      </c>
      <c r="G27" s="5" t="s">
        <v>2</v>
      </c>
      <c r="H27" s="8" t="str">
        <f>VLOOKUP(Tableau257[[#This Row],[PLACE RIEC]],PointsClassement[],2,FALSE)</f>
        <v xml:space="preserve"> </v>
      </c>
      <c r="I27" s="5" t="s">
        <v>2</v>
      </c>
      <c r="J27" s="8" t="str">
        <f>VLOOKUP(Tableau257[[#This Row],[PLACE QUIMPERLE]],PointsClassement[],2,FALSE)</f>
        <v xml:space="preserve"> </v>
      </c>
      <c r="K27" s="5" t="s">
        <v>2</v>
      </c>
      <c r="L27" s="8" t="str">
        <f>VLOOKUP(Tableau257[[#This Row],[PLACE ERGUE]],PointsClassement[],2,FALSE)</f>
        <v xml:space="preserve"> </v>
      </c>
      <c r="M27" s="5" t="s">
        <v>2</v>
      </c>
      <c r="N27" s="8" t="str">
        <f>VLOOKUP(Tableau257[[#This Row],[PLACE TREGUNC]],PointsClassement[],2,FALSE)</f>
        <v xml:space="preserve"> </v>
      </c>
      <c r="O27" s="5" t="s">
        <v>2</v>
      </c>
      <c r="P27" s="8" t="str">
        <f>VLOOKUP(Tableau257[[#This Row],[PLACE SCAER]],PointsClassement[],2,FALSE)</f>
        <v xml:space="preserve"> </v>
      </c>
      <c r="Q27" s="5" t="s">
        <v>2</v>
      </c>
      <c r="R27" s="8" t="str">
        <f>VLOOKUP(Tableau257[[#This Row],[PLACE GOUEZEC]],PointsClassement[],2,FALSE)</f>
        <v xml:space="preserve"> </v>
      </c>
      <c r="S27" s="8">
        <v>0</v>
      </c>
      <c r="T27" s="6">
        <v>0</v>
      </c>
      <c r="U27" s="7">
        <f>SUM(F27,H27,J27,L27,N27,P27,R27,T27,Tableau257[[#This Row],[JOKER]])</f>
        <v>50</v>
      </c>
    </row>
    <row r="28" spans="1:21" x14ac:dyDescent="0.35">
      <c r="A28">
        <v>23</v>
      </c>
      <c r="B28" t="s">
        <v>323</v>
      </c>
      <c r="C28" t="s">
        <v>80</v>
      </c>
      <c r="D28" t="s">
        <v>81</v>
      </c>
      <c r="E28" s="3" t="s">
        <v>2</v>
      </c>
      <c r="F28" s="4" t="str">
        <f>VLOOKUP(Tableau257[[#This Row],[PLACE QUIMPER]],PointsClassement[],2,FALSE)</f>
        <v xml:space="preserve"> </v>
      </c>
      <c r="G28" s="5">
        <v>13</v>
      </c>
      <c r="H28" s="8">
        <f>VLOOKUP(Tableau257[[#This Row],[PLACE RIEC]],PointsClassement[],2,FALSE)</f>
        <v>40</v>
      </c>
      <c r="I28" s="5" t="s">
        <v>2</v>
      </c>
      <c r="J28" s="8" t="str">
        <f>VLOOKUP(Tableau257[[#This Row],[PLACE QUIMPERLE]],PointsClassement[],2,FALSE)</f>
        <v xml:space="preserve"> </v>
      </c>
      <c r="K28" s="5" t="s">
        <v>2</v>
      </c>
      <c r="L28" s="8" t="str">
        <f>VLOOKUP(Tableau257[[#This Row],[PLACE ERGUE]],PointsClassement[],2,FALSE)</f>
        <v xml:space="preserve"> </v>
      </c>
      <c r="M28" s="5" t="s">
        <v>2</v>
      </c>
      <c r="N28" s="8" t="str">
        <f>VLOOKUP(Tableau257[[#This Row],[PLACE TREGUNC]],PointsClassement[],2,FALSE)</f>
        <v xml:space="preserve"> </v>
      </c>
      <c r="O28" s="5" t="s">
        <v>2</v>
      </c>
      <c r="P28" s="8" t="str">
        <f>VLOOKUP(Tableau257[[#This Row],[PLACE SCAER]],PointsClassement[],2,FALSE)</f>
        <v xml:space="preserve"> </v>
      </c>
      <c r="Q28" s="5" t="s">
        <v>2</v>
      </c>
      <c r="R28" s="8" t="str">
        <f>VLOOKUP(Tableau257[[#This Row],[PLACE GOUEZEC]],PointsClassement[],2,FALSE)</f>
        <v xml:space="preserve"> </v>
      </c>
      <c r="S28" s="8">
        <v>0</v>
      </c>
      <c r="T28" s="6">
        <v>0</v>
      </c>
      <c r="U28" s="7">
        <f>SUM(F28,H28,J28,L28,N28,P28,R28,T28,Tableau257[[#This Row],[JOKER]])</f>
        <v>40</v>
      </c>
    </row>
    <row r="29" spans="1:21" x14ac:dyDescent="0.35">
      <c r="A29">
        <v>24</v>
      </c>
      <c r="B29" t="s">
        <v>170</v>
      </c>
      <c r="C29" t="s">
        <v>171</v>
      </c>
      <c r="D29" t="s">
        <v>361</v>
      </c>
      <c r="E29" s="3">
        <v>17</v>
      </c>
      <c r="F29" s="4">
        <f>VLOOKUP(Tableau257[[#This Row],[PLACE QUIMPER]],PointsClassement[],2,FALSE)</f>
        <v>20</v>
      </c>
      <c r="G29" s="5" t="s">
        <v>2</v>
      </c>
      <c r="H29" s="8" t="str">
        <f>VLOOKUP(Tableau257[[#This Row],[PLACE RIEC]],PointsClassement[],2,FALSE)</f>
        <v xml:space="preserve"> </v>
      </c>
      <c r="I29" s="5">
        <v>21</v>
      </c>
      <c r="J29" s="8">
        <f>VLOOKUP(Tableau257[[#This Row],[PLACE QUIMPERLE]],PointsClassement[],2,FALSE)</f>
        <v>5</v>
      </c>
      <c r="K29" s="5" t="s">
        <v>2</v>
      </c>
      <c r="L29" s="8" t="str">
        <f>VLOOKUP(Tableau257[[#This Row],[PLACE ERGUE]],PointsClassement[],2,FALSE)</f>
        <v xml:space="preserve"> </v>
      </c>
      <c r="M29" s="5" t="s">
        <v>2</v>
      </c>
      <c r="N29" s="8" t="str">
        <f>VLOOKUP(Tableau257[[#This Row],[PLACE TREGUNC]],PointsClassement[],2,FALSE)</f>
        <v xml:space="preserve"> </v>
      </c>
      <c r="O29" s="5" t="s">
        <v>2</v>
      </c>
      <c r="P29" s="8" t="str">
        <f>VLOOKUP(Tableau257[[#This Row],[PLACE SCAER]],PointsClassement[],2,FALSE)</f>
        <v xml:space="preserve"> </v>
      </c>
      <c r="Q29" s="5" t="s">
        <v>2</v>
      </c>
      <c r="R29" s="8" t="str">
        <f>VLOOKUP(Tableau257[[#This Row],[PLACE GOUEZEC]],PointsClassement[],2,FALSE)</f>
        <v xml:space="preserve"> </v>
      </c>
      <c r="S29" s="8">
        <v>0</v>
      </c>
      <c r="T29" s="6">
        <v>0</v>
      </c>
      <c r="U29" s="7">
        <f>SUM(F29,H29,J29,L29,N29,P29,R29,T29,Tableau257[[#This Row],[JOKER]])</f>
        <v>25</v>
      </c>
    </row>
    <row r="30" spans="1:21" x14ac:dyDescent="0.35">
      <c r="A30">
        <v>25</v>
      </c>
      <c r="B30" t="s">
        <v>173</v>
      </c>
      <c r="C30" t="s">
        <v>174</v>
      </c>
      <c r="D30" t="s">
        <v>74</v>
      </c>
      <c r="E30" s="3">
        <v>19</v>
      </c>
      <c r="F30" s="4">
        <f>VLOOKUP(Tableau257[[#This Row],[PLACE QUIMPER]],PointsClassement[],2,FALSE)</f>
        <v>10</v>
      </c>
      <c r="G30" s="5" t="s">
        <v>2</v>
      </c>
      <c r="H30" s="8" t="str">
        <f>VLOOKUP(Tableau257[[#This Row],[PLACE RIEC]],PointsClassement[],2,FALSE)</f>
        <v xml:space="preserve"> </v>
      </c>
      <c r="I30" s="5">
        <v>22</v>
      </c>
      <c r="J30" s="8">
        <f>VLOOKUP(Tableau257[[#This Row],[PLACE QUIMPERLE]],PointsClassement[],2,FALSE)</f>
        <v>5</v>
      </c>
      <c r="K30" s="5" t="s">
        <v>2</v>
      </c>
      <c r="L30" s="8" t="str">
        <f>VLOOKUP(Tableau257[[#This Row],[PLACE ERGUE]],PointsClassement[],2,FALSE)</f>
        <v xml:space="preserve"> </v>
      </c>
      <c r="M30" s="5" t="s">
        <v>2</v>
      </c>
      <c r="N30" s="8" t="str">
        <f>VLOOKUP(Tableau257[[#This Row],[PLACE TREGUNC]],PointsClassement[],2,FALSE)</f>
        <v xml:space="preserve"> </v>
      </c>
      <c r="O30" s="5" t="s">
        <v>2</v>
      </c>
      <c r="P30" s="8" t="str">
        <f>VLOOKUP(Tableau257[[#This Row],[PLACE SCAER]],PointsClassement[],2,FALSE)</f>
        <v xml:space="preserve"> </v>
      </c>
      <c r="Q30" s="5" t="s">
        <v>2</v>
      </c>
      <c r="R30" s="8" t="str">
        <f>VLOOKUP(Tableau257[[#This Row],[PLACE GOUEZEC]],PointsClassement[],2,FALSE)</f>
        <v xml:space="preserve"> </v>
      </c>
      <c r="S30" s="8">
        <v>0</v>
      </c>
      <c r="T30" s="6">
        <v>0</v>
      </c>
      <c r="U30" s="7">
        <f>SUM(F30,H30,J30,L30,N30,P30,R30,T30,Tableau257[[#This Row],[JOKER]])</f>
        <v>15</v>
      </c>
    </row>
    <row r="31" spans="1:21" x14ac:dyDescent="0.35">
      <c r="A31">
        <v>26</v>
      </c>
      <c r="B31" t="s">
        <v>348</v>
      </c>
      <c r="C31" t="s">
        <v>84</v>
      </c>
      <c r="D31" t="s">
        <v>225</v>
      </c>
      <c r="E31" s="3">
        <v>21</v>
      </c>
      <c r="F31" s="4">
        <f>VLOOKUP(Tableau257[[#This Row],[PLACE QUIMPER]],PointsClassement[],2,FALSE)</f>
        <v>5</v>
      </c>
      <c r="G31" s="5">
        <v>21</v>
      </c>
      <c r="H31" s="8">
        <f>VLOOKUP(Tableau257[[#This Row],[PLACE RIEC]],PointsClassement[],2,FALSE)</f>
        <v>5</v>
      </c>
      <c r="I31" s="5">
        <v>23</v>
      </c>
      <c r="J31" s="8">
        <f>VLOOKUP(Tableau257[[#This Row],[PLACE QUIMPERLE]],PointsClassement[],2,FALSE)</f>
        <v>5</v>
      </c>
      <c r="K31" s="5" t="s">
        <v>2</v>
      </c>
      <c r="L31" s="8" t="str">
        <f>VLOOKUP(Tableau257[[#This Row],[PLACE ERGUE]],PointsClassement[],2,FALSE)</f>
        <v xml:space="preserve"> </v>
      </c>
      <c r="M31" s="5" t="s">
        <v>2</v>
      </c>
      <c r="N31" s="8" t="str">
        <f>VLOOKUP(Tableau257[[#This Row],[PLACE TREGUNC]],PointsClassement[],2,FALSE)</f>
        <v xml:space="preserve"> </v>
      </c>
      <c r="O31" s="5" t="s">
        <v>2</v>
      </c>
      <c r="P31" s="8" t="str">
        <f>VLOOKUP(Tableau257[[#This Row],[PLACE SCAER]],PointsClassement[],2,FALSE)</f>
        <v xml:space="preserve"> </v>
      </c>
      <c r="Q31" s="5" t="s">
        <v>2</v>
      </c>
      <c r="R31" s="8" t="str">
        <f>VLOOKUP(Tableau257[[#This Row],[PLACE GOUEZEC]],PointsClassement[],2,FALSE)</f>
        <v xml:space="preserve"> </v>
      </c>
      <c r="S31" s="8" t="s">
        <v>2</v>
      </c>
      <c r="T31" s="6" t="s">
        <v>2</v>
      </c>
      <c r="U31" s="7">
        <f>SUM(F31,H31,J31,L31,N31,P31,R31,T31,Tableau257[[#This Row],[JOKER]])</f>
        <v>15</v>
      </c>
    </row>
    <row r="32" spans="1:21" x14ac:dyDescent="0.35">
      <c r="A32">
        <v>27</v>
      </c>
      <c r="B32" t="s">
        <v>315</v>
      </c>
      <c r="C32" t="s">
        <v>94</v>
      </c>
      <c r="D32" t="s">
        <v>102</v>
      </c>
      <c r="E32" s="3">
        <v>18</v>
      </c>
      <c r="F32" s="4">
        <f>VLOOKUP(Tableau257[[#This Row],[PLACE QUIMPER]],PointsClassement[],2,FALSE)</f>
        <v>15</v>
      </c>
      <c r="G32" s="5" t="s">
        <v>2</v>
      </c>
      <c r="H32" s="8" t="str">
        <f>VLOOKUP(Tableau257[[#This Row],[PLACE RIEC]],PointsClassement[],2,FALSE)</f>
        <v xml:space="preserve"> </v>
      </c>
      <c r="I32" s="5" t="s">
        <v>2</v>
      </c>
      <c r="J32" s="8" t="str">
        <f>VLOOKUP(Tableau257[[#This Row],[PLACE QUIMPERLE]],PointsClassement[],2,FALSE)</f>
        <v xml:space="preserve"> </v>
      </c>
      <c r="K32" s="5" t="s">
        <v>2</v>
      </c>
      <c r="L32" s="8" t="str">
        <f>VLOOKUP(Tableau257[[#This Row],[PLACE ERGUE]],PointsClassement[],2,FALSE)</f>
        <v xml:space="preserve"> </v>
      </c>
      <c r="M32" s="5" t="s">
        <v>2</v>
      </c>
      <c r="N32" s="8" t="str">
        <f>VLOOKUP(Tableau257[[#This Row],[PLACE TREGUNC]],PointsClassement[],2,FALSE)</f>
        <v xml:space="preserve"> </v>
      </c>
      <c r="O32" s="5" t="s">
        <v>2</v>
      </c>
      <c r="P32" s="8" t="str">
        <f>VLOOKUP(Tableau257[[#This Row],[PLACE SCAER]],PointsClassement[],2,FALSE)</f>
        <v xml:space="preserve"> </v>
      </c>
      <c r="Q32" s="5" t="s">
        <v>2</v>
      </c>
      <c r="R32" s="8" t="str">
        <f>VLOOKUP(Tableau257[[#This Row],[PLACE GOUEZEC]],PointsClassement[],2,FALSE)</f>
        <v xml:space="preserve"> </v>
      </c>
      <c r="S32" s="8">
        <v>0</v>
      </c>
      <c r="T32" s="6">
        <v>0</v>
      </c>
      <c r="U32" s="7">
        <f>SUM(F32,H32,J32,L32,N32,P32,R32,T32,Tableau257[[#This Row],[JOKER]])</f>
        <v>15</v>
      </c>
    </row>
    <row r="33" spans="1:21" x14ac:dyDescent="0.35">
      <c r="A33">
        <v>29</v>
      </c>
      <c r="B33" t="s">
        <v>307</v>
      </c>
      <c r="C33" t="s">
        <v>224</v>
      </c>
      <c r="D33" t="s">
        <v>92</v>
      </c>
      <c r="E33" s="3" t="s">
        <v>2</v>
      </c>
      <c r="F33" s="4" t="str">
        <f>VLOOKUP(Tableau257[[#This Row],[PLACE QUIMPER]],PointsClassement[],2,FALSE)</f>
        <v xml:space="preserve"> </v>
      </c>
      <c r="G33" s="5">
        <v>27</v>
      </c>
      <c r="H33" s="8">
        <f>VLOOKUP(Tableau257[[#This Row],[PLACE RIEC]],PointsClassement[],2,FALSE)</f>
        <v>5</v>
      </c>
      <c r="I33" s="5">
        <v>27</v>
      </c>
      <c r="J33" s="8">
        <f>VLOOKUP(Tableau257[[#This Row],[PLACE QUIMPERLE]],PointsClassement[],2,FALSE)</f>
        <v>5</v>
      </c>
      <c r="K33" s="5" t="s">
        <v>2</v>
      </c>
      <c r="L33" s="8" t="str">
        <f>VLOOKUP(Tableau257[[#This Row],[PLACE ERGUE]],PointsClassement[],2,FALSE)</f>
        <v xml:space="preserve"> </v>
      </c>
      <c r="M33" s="5" t="s">
        <v>2</v>
      </c>
      <c r="N33" s="8" t="str">
        <f>VLOOKUP(Tableau257[[#This Row],[PLACE TREGUNC]],PointsClassement[],2,FALSE)</f>
        <v xml:space="preserve"> </v>
      </c>
      <c r="O33" s="5" t="s">
        <v>2</v>
      </c>
      <c r="P33" s="8" t="str">
        <f>VLOOKUP(Tableau257[[#This Row],[PLACE SCAER]],PointsClassement[],2,FALSE)</f>
        <v xml:space="preserve"> </v>
      </c>
      <c r="Q33" s="5" t="s">
        <v>2</v>
      </c>
      <c r="R33" s="8" t="str">
        <f>VLOOKUP(Tableau257[[#This Row],[PLACE GOUEZEC]],PointsClassement[],2,FALSE)</f>
        <v xml:space="preserve"> </v>
      </c>
      <c r="S33" s="8">
        <v>0</v>
      </c>
      <c r="T33" s="6">
        <v>0</v>
      </c>
      <c r="U33" s="7">
        <f>SUM(F33,H33,J33,L33,N33,P33,R33,T33,Tableau257[[#This Row],[JOKER]])</f>
        <v>10</v>
      </c>
    </row>
    <row r="34" spans="1:21" x14ac:dyDescent="0.35">
      <c r="A34">
        <v>30</v>
      </c>
      <c r="B34" t="s">
        <v>366</v>
      </c>
      <c r="C34" t="s">
        <v>213</v>
      </c>
      <c r="D34" t="s">
        <v>74</v>
      </c>
      <c r="E34" s="3">
        <v>28</v>
      </c>
      <c r="F34" s="4">
        <f>VLOOKUP(Tableau257[[#This Row],[PLACE QUIMPER]],PointsClassement[],2,FALSE)</f>
        <v>5</v>
      </c>
      <c r="G34" s="5" t="s">
        <v>2</v>
      </c>
      <c r="H34" s="8" t="str">
        <f>VLOOKUP(Tableau257[[#This Row],[PLACE RIEC]],PointsClassement[],2,FALSE)</f>
        <v xml:space="preserve"> </v>
      </c>
      <c r="I34" s="5">
        <v>29</v>
      </c>
      <c r="J34" s="8">
        <f>VLOOKUP(Tableau257[[#This Row],[PLACE QUIMPERLE]],PointsClassement[],2,FALSE)</f>
        <v>5</v>
      </c>
      <c r="K34" s="5" t="s">
        <v>2</v>
      </c>
      <c r="L34" s="8" t="str">
        <f>VLOOKUP(Tableau257[[#This Row],[PLACE ERGUE]],PointsClassement[],2,FALSE)</f>
        <v xml:space="preserve"> </v>
      </c>
      <c r="M34" s="5" t="s">
        <v>2</v>
      </c>
      <c r="N34" s="8" t="str">
        <f>VLOOKUP(Tableau257[[#This Row],[PLACE TREGUNC]],PointsClassement[],2,FALSE)</f>
        <v xml:space="preserve"> </v>
      </c>
      <c r="O34" s="5" t="s">
        <v>2</v>
      </c>
      <c r="P34" s="8" t="str">
        <f>VLOOKUP(Tableau257[[#This Row],[PLACE SCAER]],PointsClassement[],2,FALSE)</f>
        <v xml:space="preserve"> </v>
      </c>
      <c r="Q34" s="5" t="s">
        <v>2</v>
      </c>
      <c r="R34" s="8" t="str">
        <f>VLOOKUP(Tableau257[[#This Row],[PLACE GOUEZEC]],PointsClassement[],2,FALSE)</f>
        <v xml:space="preserve"> </v>
      </c>
      <c r="S34" s="8">
        <v>0</v>
      </c>
      <c r="T34" s="6">
        <v>0</v>
      </c>
      <c r="U34" s="7">
        <f>SUM(F34,H34,J34,L34,N34,P34,R34,T34,Tableau257[[#This Row],[JOKER]])</f>
        <v>10</v>
      </c>
    </row>
    <row r="35" spans="1:21" x14ac:dyDescent="0.35">
      <c r="A35">
        <v>31</v>
      </c>
      <c r="B35" t="s">
        <v>365</v>
      </c>
      <c r="C35" t="s">
        <v>202</v>
      </c>
      <c r="D35" t="s">
        <v>92</v>
      </c>
      <c r="E35" s="3">
        <v>27</v>
      </c>
      <c r="F35" s="4">
        <f>VLOOKUP(Tableau257[[#This Row],[PLACE QUIMPER]],PointsClassement[],2,FALSE)</f>
        <v>5</v>
      </c>
      <c r="G35" s="5" t="s">
        <v>2</v>
      </c>
      <c r="H35" s="8" t="str">
        <f>VLOOKUP(Tableau257[[#This Row],[PLACE RIEC]],PointsClassement[],2,FALSE)</f>
        <v xml:space="preserve"> </v>
      </c>
      <c r="I35" s="5">
        <v>30</v>
      </c>
      <c r="J35" s="8">
        <f>VLOOKUP(Tableau257[[#This Row],[PLACE QUIMPERLE]],PointsClassement[],2,FALSE)</f>
        <v>5</v>
      </c>
      <c r="K35" s="5" t="s">
        <v>2</v>
      </c>
      <c r="L35" s="8" t="str">
        <f>VLOOKUP(Tableau257[[#This Row],[PLACE ERGUE]],PointsClassement[],2,FALSE)</f>
        <v xml:space="preserve"> </v>
      </c>
      <c r="M35" s="5" t="s">
        <v>2</v>
      </c>
      <c r="N35" s="8" t="str">
        <f>VLOOKUP(Tableau257[[#This Row],[PLACE TREGUNC]],PointsClassement[],2,FALSE)</f>
        <v xml:space="preserve"> </v>
      </c>
      <c r="O35" s="5" t="s">
        <v>2</v>
      </c>
      <c r="P35" s="8" t="str">
        <f>VLOOKUP(Tableau257[[#This Row],[PLACE SCAER]],PointsClassement[],2,FALSE)</f>
        <v xml:space="preserve"> </v>
      </c>
      <c r="Q35" s="5" t="s">
        <v>2</v>
      </c>
      <c r="R35" s="8" t="str">
        <f>VLOOKUP(Tableau257[[#This Row],[PLACE GOUEZEC]],PointsClassement[],2,FALSE)</f>
        <v xml:space="preserve"> </v>
      </c>
      <c r="S35" s="8">
        <v>0</v>
      </c>
      <c r="T35" s="6">
        <v>0</v>
      </c>
      <c r="U35" s="7">
        <f>SUM(F35,H35,J35,L35,N35,P35,R35,T35,Tableau257[[#This Row],[JOKER]])</f>
        <v>10</v>
      </c>
    </row>
    <row r="36" spans="1:21" x14ac:dyDescent="0.35">
      <c r="A36">
        <v>32</v>
      </c>
      <c r="B36" t="s">
        <v>352</v>
      </c>
      <c r="C36" t="s">
        <v>201</v>
      </c>
      <c r="D36" t="s">
        <v>92</v>
      </c>
      <c r="E36" s="3">
        <v>24</v>
      </c>
      <c r="F36" s="4">
        <f>VLOOKUP(Tableau257[[#This Row],[PLACE QUIMPER]],PointsClassement[],2,FALSE)</f>
        <v>5</v>
      </c>
      <c r="G36" s="5">
        <v>26</v>
      </c>
      <c r="H36" s="8">
        <f>VLOOKUP(Tableau257[[#This Row],[PLACE RIEC]],PointsClassement[],2,FALSE)</f>
        <v>5</v>
      </c>
      <c r="I36" s="5" t="s">
        <v>2</v>
      </c>
      <c r="J36" s="8" t="str">
        <f>VLOOKUP(Tableau257[[#This Row],[PLACE QUIMPERLE]],PointsClassement[],2,FALSE)</f>
        <v xml:space="preserve"> </v>
      </c>
      <c r="K36" s="5" t="s">
        <v>2</v>
      </c>
      <c r="L36" s="8" t="str">
        <f>VLOOKUP(Tableau257[[#This Row],[PLACE ERGUE]],PointsClassement[],2,FALSE)</f>
        <v xml:space="preserve"> </v>
      </c>
      <c r="M36" s="5" t="s">
        <v>2</v>
      </c>
      <c r="N36" s="8" t="str">
        <f>VLOOKUP(Tableau257[[#This Row],[PLACE TREGUNC]],PointsClassement[],2,FALSE)</f>
        <v xml:space="preserve"> </v>
      </c>
      <c r="O36" s="5" t="s">
        <v>2</v>
      </c>
      <c r="P36" s="8" t="str">
        <f>VLOOKUP(Tableau257[[#This Row],[PLACE SCAER]],PointsClassement[],2,FALSE)</f>
        <v xml:space="preserve"> </v>
      </c>
      <c r="Q36" s="5" t="s">
        <v>2</v>
      </c>
      <c r="R36" s="8" t="str">
        <f>VLOOKUP(Tableau257[[#This Row],[PLACE GOUEZEC]],PointsClassement[],2,FALSE)</f>
        <v xml:space="preserve"> </v>
      </c>
      <c r="S36" s="8">
        <v>0</v>
      </c>
      <c r="T36" s="6">
        <v>0</v>
      </c>
      <c r="U36" s="7">
        <f>SUM(F36,H36,J36,L36,N36,P36,R36,T36,Tableau257[[#This Row],[JOKER]])</f>
        <v>10</v>
      </c>
    </row>
    <row r="37" spans="1:21" x14ac:dyDescent="0.35">
      <c r="A37">
        <v>34</v>
      </c>
      <c r="B37" t="s">
        <v>311</v>
      </c>
      <c r="C37" t="s">
        <v>94</v>
      </c>
      <c r="D37" t="s">
        <v>133</v>
      </c>
      <c r="E37" s="3">
        <v>20</v>
      </c>
      <c r="F37" s="4">
        <f>VLOOKUP(Tableau257[[#This Row],[PLACE QUIMPER]],PointsClassement[],2,FALSE)</f>
        <v>5</v>
      </c>
      <c r="G37" s="5">
        <v>20</v>
      </c>
      <c r="H37" s="8">
        <f>VLOOKUP(Tableau257[[#This Row],[PLACE RIEC]],PointsClassement[],2,FALSE)</f>
        <v>5</v>
      </c>
      <c r="I37" s="5" t="s">
        <v>2</v>
      </c>
      <c r="J37" s="8" t="str">
        <f>VLOOKUP(Tableau257[[#This Row],[PLACE QUIMPERLE]],PointsClassement[],2,FALSE)</f>
        <v xml:space="preserve"> </v>
      </c>
      <c r="K37" s="5" t="s">
        <v>2</v>
      </c>
      <c r="L37" s="8" t="str">
        <f>VLOOKUP(Tableau257[[#This Row],[PLACE ERGUE]],PointsClassement[],2,FALSE)</f>
        <v xml:space="preserve"> </v>
      </c>
      <c r="M37" s="5" t="s">
        <v>2</v>
      </c>
      <c r="N37" s="8" t="str">
        <f>VLOOKUP(Tableau257[[#This Row],[PLACE TREGUNC]],PointsClassement[],2,FALSE)</f>
        <v xml:space="preserve"> </v>
      </c>
      <c r="O37" s="5" t="s">
        <v>2</v>
      </c>
      <c r="P37" s="8" t="str">
        <f>VLOOKUP(Tableau257[[#This Row],[PLACE SCAER]],PointsClassement[],2,FALSE)</f>
        <v xml:space="preserve"> </v>
      </c>
      <c r="Q37" s="5" t="s">
        <v>2</v>
      </c>
      <c r="R37" s="8" t="str">
        <f>VLOOKUP(Tableau257[[#This Row],[PLACE GOUEZEC]],PointsClassement[],2,FALSE)</f>
        <v xml:space="preserve"> </v>
      </c>
      <c r="S37" s="8">
        <v>0</v>
      </c>
      <c r="T37" s="6">
        <v>0</v>
      </c>
      <c r="U37" s="7">
        <f>SUM(F37,H37,J37,L37,N37,P37,R37,T37,Tableau257[[#This Row],[JOKER]])</f>
        <v>10</v>
      </c>
    </row>
    <row r="38" spans="1:21" x14ac:dyDescent="0.35">
      <c r="A38">
        <v>35</v>
      </c>
      <c r="B38" t="s">
        <v>428</v>
      </c>
      <c r="C38" t="s">
        <v>226</v>
      </c>
      <c r="D38" t="s">
        <v>124</v>
      </c>
      <c r="E38" s="3" t="s">
        <v>2</v>
      </c>
      <c r="F38" s="4" t="str">
        <f>VLOOKUP(Tableau257[[#This Row],[PLACE QUIMPER]],PointsClassement[],2,FALSE)</f>
        <v xml:space="preserve"> </v>
      </c>
      <c r="G38" s="5" t="s">
        <v>2</v>
      </c>
      <c r="H38" s="8" t="str">
        <f>VLOOKUP(Tableau257[[#This Row],[PLACE RIEC]],PointsClassement[],2,FALSE)</f>
        <v xml:space="preserve"> </v>
      </c>
      <c r="I38" s="5">
        <v>20</v>
      </c>
      <c r="J38" s="8">
        <f>VLOOKUP(Tableau257[[#This Row],[PLACE QUIMPERLE]],PointsClassement[],2,FALSE)</f>
        <v>5</v>
      </c>
      <c r="K38" s="5" t="s">
        <v>2</v>
      </c>
      <c r="L38" s="8" t="str">
        <f>VLOOKUP(Tableau257[[#This Row],[PLACE ERGUE]],PointsClassement[],2,FALSE)</f>
        <v xml:space="preserve"> </v>
      </c>
      <c r="M38" s="5" t="s">
        <v>2</v>
      </c>
      <c r="N38" s="8" t="str">
        <f>VLOOKUP(Tableau257[[#This Row],[PLACE TREGUNC]],PointsClassement[],2,FALSE)</f>
        <v xml:space="preserve"> </v>
      </c>
      <c r="O38" s="5" t="s">
        <v>2</v>
      </c>
      <c r="P38" s="8" t="str">
        <f>VLOOKUP(Tableau257[[#This Row],[PLACE SCAER]],PointsClassement[],2,FALSE)</f>
        <v xml:space="preserve"> </v>
      </c>
      <c r="Q38" s="5" t="s">
        <v>2</v>
      </c>
      <c r="R38" s="8" t="str">
        <f>VLOOKUP(Tableau257[[#This Row],[PLACE GOUEZEC]],PointsClassement[],2,FALSE)</f>
        <v xml:space="preserve"> </v>
      </c>
      <c r="S38" s="8">
        <v>0</v>
      </c>
      <c r="T38" s="6">
        <v>0</v>
      </c>
      <c r="U38" s="7">
        <f>SUM(F38,H38,J38,L38,N38,P38,R38,T38,Tableau257[[#This Row],[JOKER]])</f>
        <v>5</v>
      </c>
    </row>
    <row r="39" spans="1:21" x14ac:dyDescent="0.35">
      <c r="A39">
        <v>36</v>
      </c>
      <c r="B39" t="s">
        <v>429</v>
      </c>
      <c r="C39" t="s">
        <v>95</v>
      </c>
      <c r="D39" t="s">
        <v>74</v>
      </c>
      <c r="E39" s="3" t="s">
        <v>2</v>
      </c>
      <c r="F39" s="4" t="str">
        <f>VLOOKUP(Tableau257[[#This Row],[PLACE QUIMPER]],PointsClassement[],2,FALSE)</f>
        <v xml:space="preserve"> </v>
      </c>
      <c r="G39" s="5" t="s">
        <v>2</v>
      </c>
      <c r="H39" s="8" t="str">
        <f>VLOOKUP(Tableau257[[#This Row],[PLACE RIEC]],PointsClassement[],2,FALSE)</f>
        <v xml:space="preserve"> </v>
      </c>
      <c r="I39" s="5">
        <v>24</v>
      </c>
      <c r="J39" s="8">
        <f>VLOOKUP(Tableau257[[#This Row],[PLACE QUIMPERLE]],PointsClassement[],2,FALSE)</f>
        <v>5</v>
      </c>
      <c r="K39" s="5" t="s">
        <v>2</v>
      </c>
      <c r="L39" s="8" t="str">
        <f>VLOOKUP(Tableau257[[#This Row],[PLACE ERGUE]],PointsClassement[],2,FALSE)</f>
        <v xml:space="preserve"> </v>
      </c>
      <c r="M39" s="5" t="s">
        <v>2</v>
      </c>
      <c r="N39" s="8" t="str">
        <f>VLOOKUP(Tableau257[[#This Row],[PLACE TREGUNC]],PointsClassement[],2,FALSE)</f>
        <v xml:space="preserve"> </v>
      </c>
      <c r="O39" s="5" t="s">
        <v>2</v>
      </c>
      <c r="P39" s="8" t="str">
        <f>VLOOKUP(Tableau257[[#This Row],[PLACE SCAER]],PointsClassement[],2,FALSE)</f>
        <v xml:space="preserve"> </v>
      </c>
      <c r="Q39" s="5" t="s">
        <v>2</v>
      </c>
      <c r="R39" s="8" t="str">
        <f>VLOOKUP(Tableau257[[#This Row],[PLACE GOUEZEC]],PointsClassement[],2,FALSE)</f>
        <v xml:space="preserve"> </v>
      </c>
      <c r="S39" s="8">
        <v>0</v>
      </c>
      <c r="T39" s="6">
        <v>0</v>
      </c>
      <c r="U39" s="7">
        <f>SUM(F39,H39,J39,L39,N39,P39,R39,T39,Tableau257[[#This Row],[JOKER]])</f>
        <v>5</v>
      </c>
    </row>
    <row r="40" spans="1:21" x14ac:dyDescent="0.35">
      <c r="A40">
        <v>37</v>
      </c>
      <c r="B40" t="s">
        <v>430</v>
      </c>
      <c r="C40" t="s">
        <v>168</v>
      </c>
      <c r="D40" t="s">
        <v>166</v>
      </c>
      <c r="E40" s="3" t="s">
        <v>2</v>
      </c>
      <c r="F40" s="4" t="str">
        <f>VLOOKUP(Tableau257[[#This Row],[PLACE QUIMPER]],PointsClassement[],2,FALSE)</f>
        <v xml:space="preserve"> </v>
      </c>
      <c r="G40" s="5" t="s">
        <v>2</v>
      </c>
      <c r="H40" s="8" t="str">
        <f>VLOOKUP(Tableau257[[#This Row],[PLACE RIEC]],PointsClassement[],2,FALSE)</f>
        <v xml:space="preserve"> </v>
      </c>
      <c r="I40" s="5">
        <v>25</v>
      </c>
      <c r="J40" s="8">
        <f>VLOOKUP(Tableau257[[#This Row],[PLACE QUIMPERLE]],PointsClassement[],2,FALSE)</f>
        <v>5</v>
      </c>
      <c r="K40" s="5" t="s">
        <v>2</v>
      </c>
      <c r="L40" s="8" t="str">
        <f>VLOOKUP(Tableau257[[#This Row],[PLACE ERGUE]],PointsClassement[],2,FALSE)</f>
        <v xml:space="preserve"> </v>
      </c>
      <c r="M40" s="5" t="s">
        <v>2</v>
      </c>
      <c r="N40" s="8" t="str">
        <f>VLOOKUP(Tableau257[[#This Row],[PLACE TREGUNC]],PointsClassement[],2,FALSE)</f>
        <v xml:space="preserve"> </v>
      </c>
      <c r="O40" s="5" t="s">
        <v>2</v>
      </c>
      <c r="P40" s="8" t="str">
        <f>VLOOKUP(Tableau257[[#This Row],[PLACE SCAER]],PointsClassement[],2,FALSE)</f>
        <v xml:space="preserve"> </v>
      </c>
      <c r="Q40" s="5" t="s">
        <v>2</v>
      </c>
      <c r="R40" s="8" t="str">
        <f>VLOOKUP(Tableau257[[#This Row],[PLACE GOUEZEC]],PointsClassement[],2,FALSE)</f>
        <v xml:space="preserve"> </v>
      </c>
      <c r="S40" s="8">
        <v>0</v>
      </c>
      <c r="T40" s="6">
        <v>0</v>
      </c>
      <c r="U40" s="7">
        <f>SUM(F40,H40,J40,L40,N40,P40,R40,T40,Tableau257[[#This Row],[JOKER]])</f>
        <v>5</v>
      </c>
    </row>
    <row r="41" spans="1:21" x14ac:dyDescent="0.35">
      <c r="A41">
        <v>38</v>
      </c>
      <c r="B41" t="s">
        <v>431</v>
      </c>
      <c r="C41" t="s">
        <v>70</v>
      </c>
      <c r="D41" t="s">
        <v>74</v>
      </c>
      <c r="E41" s="3" t="s">
        <v>2</v>
      </c>
      <c r="F41" s="4" t="str">
        <f>VLOOKUP(Tableau257[[#This Row],[PLACE QUIMPER]],PointsClassement[],2,FALSE)</f>
        <v xml:space="preserve"> </v>
      </c>
      <c r="G41" s="5" t="s">
        <v>2</v>
      </c>
      <c r="H41" s="8" t="str">
        <f>VLOOKUP(Tableau257[[#This Row],[PLACE RIEC]],PointsClassement[],2,FALSE)</f>
        <v xml:space="preserve"> </v>
      </c>
      <c r="I41" s="5">
        <v>26</v>
      </c>
      <c r="J41" s="8">
        <f>VLOOKUP(Tableau257[[#This Row],[PLACE QUIMPERLE]],PointsClassement[],2,FALSE)</f>
        <v>5</v>
      </c>
      <c r="K41" s="5" t="s">
        <v>2</v>
      </c>
      <c r="L41" s="8" t="str">
        <f>VLOOKUP(Tableau257[[#This Row],[PLACE ERGUE]],PointsClassement[],2,FALSE)</f>
        <v xml:space="preserve"> </v>
      </c>
      <c r="M41" s="5" t="s">
        <v>2</v>
      </c>
      <c r="N41" s="8" t="str">
        <f>VLOOKUP(Tableau257[[#This Row],[PLACE TREGUNC]],PointsClassement[],2,FALSE)</f>
        <v xml:space="preserve"> </v>
      </c>
      <c r="O41" s="5" t="s">
        <v>2</v>
      </c>
      <c r="P41" s="8" t="str">
        <f>VLOOKUP(Tableau257[[#This Row],[PLACE SCAER]],PointsClassement[],2,FALSE)</f>
        <v xml:space="preserve"> </v>
      </c>
      <c r="Q41" s="5" t="s">
        <v>2</v>
      </c>
      <c r="R41" s="8" t="str">
        <f>VLOOKUP(Tableau257[[#This Row],[PLACE GOUEZEC]],PointsClassement[],2,FALSE)</f>
        <v xml:space="preserve"> </v>
      </c>
      <c r="S41" s="8">
        <v>0</v>
      </c>
      <c r="T41" s="6">
        <v>0</v>
      </c>
      <c r="U41" s="7">
        <f>SUM(F41,H41,J41,L41,N41,P41,R41,T41,Tableau257[[#This Row],[JOKER]])</f>
        <v>5</v>
      </c>
    </row>
    <row r="42" spans="1:21" x14ac:dyDescent="0.35">
      <c r="A42">
        <v>39</v>
      </c>
      <c r="B42" t="s">
        <v>432</v>
      </c>
      <c r="C42" t="s">
        <v>433</v>
      </c>
      <c r="D42" t="s">
        <v>74</v>
      </c>
      <c r="E42" s="3" t="s">
        <v>2</v>
      </c>
      <c r="F42" s="4" t="str">
        <f>VLOOKUP(Tableau257[[#This Row],[PLACE QUIMPER]],PointsClassement[],2,FALSE)</f>
        <v xml:space="preserve"> </v>
      </c>
      <c r="G42" s="5" t="s">
        <v>2</v>
      </c>
      <c r="H42" s="8" t="str">
        <f>VLOOKUP(Tableau257[[#This Row],[PLACE RIEC]],PointsClassement[],2,FALSE)</f>
        <v xml:space="preserve"> </v>
      </c>
      <c r="I42" s="5">
        <v>28</v>
      </c>
      <c r="J42" s="8">
        <f>VLOOKUP(Tableau257[[#This Row],[PLACE QUIMPERLE]],PointsClassement[],2,FALSE)</f>
        <v>5</v>
      </c>
      <c r="K42" s="5" t="s">
        <v>2</v>
      </c>
      <c r="L42" s="8" t="str">
        <f>VLOOKUP(Tableau257[[#This Row],[PLACE ERGUE]],PointsClassement[],2,FALSE)</f>
        <v xml:space="preserve"> </v>
      </c>
      <c r="M42" s="5" t="s">
        <v>2</v>
      </c>
      <c r="N42" s="8" t="str">
        <f>VLOOKUP(Tableau257[[#This Row],[PLACE TREGUNC]],PointsClassement[],2,FALSE)</f>
        <v xml:space="preserve"> </v>
      </c>
      <c r="O42" s="5" t="s">
        <v>2</v>
      </c>
      <c r="P42" s="8" t="str">
        <f>VLOOKUP(Tableau257[[#This Row],[PLACE SCAER]],PointsClassement[],2,FALSE)</f>
        <v xml:space="preserve"> </v>
      </c>
      <c r="Q42" s="5" t="s">
        <v>2</v>
      </c>
      <c r="R42" s="8" t="str">
        <f>VLOOKUP(Tableau257[[#This Row],[PLACE GOUEZEC]],PointsClassement[],2,FALSE)</f>
        <v xml:space="preserve"> </v>
      </c>
      <c r="S42" s="8">
        <v>0</v>
      </c>
      <c r="T42" s="6">
        <v>0</v>
      </c>
      <c r="U42" s="7">
        <f>SUM(F42,H42,J42,L42,N42,P42,R42,T42,Tableau257[[#This Row],[JOKER]])</f>
        <v>5</v>
      </c>
    </row>
    <row r="43" spans="1:21" x14ac:dyDescent="0.35">
      <c r="A43">
        <v>40</v>
      </c>
      <c r="B43" t="s">
        <v>434</v>
      </c>
      <c r="C43" t="s">
        <v>435</v>
      </c>
      <c r="D43" t="s">
        <v>90</v>
      </c>
      <c r="E43" s="3" t="s">
        <v>2</v>
      </c>
      <c r="F43" s="4" t="str">
        <f>VLOOKUP(Tableau257[[#This Row],[PLACE QUIMPER]],PointsClassement[],2,FALSE)</f>
        <v xml:space="preserve"> </v>
      </c>
      <c r="G43" s="5" t="s">
        <v>2</v>
      </c>
      <c r="H43" s="8" t="str">
        <f>VLOOKUP(Tableau257[[#This Row],[PLACE RIEC]],PointsClassement[],2,FALSE)</f>
        <v xml:space="preserve"> </v>
      </c>
      <c r="I43" s="5">
        <v>31</v>
      </c>
      <c r="J43" s="8">
        <f>VLOOKUP(Tableau257[[#This Row],[PLACE QUIMPERLE]],PointsClassement[],2,FALSE)</f>
        <v>5</v>
      </c>
      <c r="K43" s="5" t="s">
        <v>2</v>
      </c>
      <c r="L43" s="8" t="str">
        <f>VLOOKUP(Tableau257[[#This Row],[PLACE ERGUE]],PointsClassement[],2,FALSE)</f>
        <v xml:space="preserve"> </v>
      </c>
      <c r="M43" s="5" t="s">
        <v>2</v>
      </c>
      <c r="N43" s="8" t="str">
        <f>VLOOKUP(Tableau257[[#This Row],[PLACE TREGUNC]],PointsClassement[],2,FALSE)</f>
        <v xml:space="preserve"> </v>
      </c>
      <c r="O43" s="5" t="s">
        <v>2</v>
      </c>
      <c r="P43" s="8" t="str">
        <f>VLOOKUP(Tableau257[[#This Row],[PLACE SCAER]],PointsClassement[],2,FALSE)</f>
        <v xml:space="preserve"> </v>
      </c>
      <c r="Q43" s="5" t="s">
        <v>2</v>
      </c>
      <c r="R43" s="8" t="str">
        <f>VLOOKUP(Tableau257[[#This Row],[PLACE GOUEZEC]],PointsClassement[],2,FALSE)</f>
        <v xml:space="preserve"> </v>
      </c>
      <c r="S43" s="8">
        <v>0</v>
      </c>
      <c r="T43" s="6">
        <v>0</v>
      </c>
      <c r="U43" s="7">
        <f>SUM(F43,H43,J43,L43,N43,P43,R43,T43,Tableau257[[#This Row],[JOKER]])</f>
        <v>5</v>
      </c>
    </row>
    <row r="44" spans="1:21" x14ac:dyDescent="0.35">
      <c r="A44">
        <v>41</v>
      </c>
      <c r="B44" t="s">
        <v>436</v>
      </c>
      <c r="C44" t="s">
        <v>437</v>
      </c>
      <c r="D44" t="s">
        <v>66</v>
      </c>
      <c r="E44" s="3" t="s">
        <v>2</v>
      </c>
      <c r="F44" s="4" t="str">
        <f>VLOOKUP(Tableau257[[#This Row],[PLACE QUIMPER]],PointsClassement[],2,FALSE)</f>
        <v xml:space="preserve"> </v>
      </c>
      <c r="G44" s="5" t="s">
        <v>2</v>
      </c>
      <c r="H44" s="8" t="str">
        <f>VLOOKUP(Tableau257[[#This Row],[PLACE RIEC]],PointsClassement[],2,FALSE)</f>
        <v xml:space="preserve"> </v>
      </c>
      <c r="I44" s="5">
        <v>32</v>
      </c>
      <c r="J44" s="8">
        <f>VLOOKUP(Tableau257[[#This Row],[PLACE QUIMPERLE]],PointsClassement[],2,FALSE)</f>
        <v>5</v>
      </c>
      <c r="K44" s="5" t="s">
        <v>2</v>
      </c>
      <c r="L44" s="8" t="str">
        <f>VLOOKUP(Tableau257[[#This Row],[PLACE ERGUE]],PointsClassement[],2,FALSE)</f>
        <v xml:space="preserve"> </v>
      </c>
      <c r="M44" s="5" t="s">
        <v>2</v>
      </c>
      <c r="N44" s="8" t="str">
        <f>VLOOKUP(Tableau257[[#This Row],[PLACE TREGUNC]],PointsClassement[],2,FALSE)</f>
        <v xml:space="preserve"> </v>
      </c>
      <c r="O44" s="5" t="s">
        <v>2</v>
      </c>
      <c r="P44" s="8" t="str">
        <f>VLOOKUP(Tableau257[[#This Row],[PLACE SCAER]],PointsClassement[],2,FALSE)</f>
        <v xml:space="preserve"> </v>
      </c>
      <c r="Q44" s="5" t="s">
        <v>2</v>
      </c>
      <c r="R44" s="8" t="str">
        <f>VLOOKUP(Tableau257[[#This Row],[PLACE GOUEZEC]],PointsClassement[],2,FALSE)</f>
        <v xml:space="preserve"> </v>
      </c>
      <c r="S44" s="8">
        <v>0</v>
      </c>
      <c r="T44" s="6">
        <v>0</v>
      </c>
      <c r="U44" s="7">
        <f>SUM(F44,H44,J44,L44,N44,P44,R44,T44,Tableau257[[#This Row],[JOKER]])</f>
        <v>5</v>
      </c>
    </row>
    <row r="45" spans="1:21" x14ac:dyDescent="0.35">
      <c r="A45">
        <v>42</v>
      </c>
      <c r="B45" t="s">
        <v>402</v>
      </c>
      <c r="C45" t="s">
        <v>438</v>
      </c>
      <c r="D45" t="s">
        <v>74</v>
      </c>
      <c r="E45" s="3" t="s">
        <v>2</v>
      </c>
      <c r="F45" s="4" t="str">
        <f>VLOOKUP(Tableau257[[#This Row],[PLACE QUIMPER]],PointsClassement[],2,FALSE)</f>
        <v xml:space="preserve"> </v>
      </c>
      <c r="G45" s="5" t="s">
        <v>2</v>
      </c>
      <c r="H45" s="8" t="str">
        <f>VLOOKUP(Tableau257[[#This Row],[PLACE RIEC]],PointsClassement[],2,FALSE)</f>
        <v xml:space="preserve"> </v>
      </c>
      <c r="I45" s="5" t="s">
        <v>3</v>
      </c>
      <c r="J45" s="8">
        <f>VLOOKUP(Tableau257[[#This Row],[PLACE QUIMPERLE]],PointsClassement[],2,FALSE)</f>
        <v>5</v>
      </c>
      <c r="K45" s="5" t="s">
        <v>2</v>
      </c>
      <c r="L45" s="8" t="str">
        <f>VLOOKUP(Tableau257[[#This Row],[PLACE ERGUE]],PointsClassement[],2,FALSE)</f>
        <v xml:space="preserve"> </v>
      </c>
      <c r="M45" s="5" t="s">
        <v>2</v>
      </c>
      <c r="N45" s="8" t="str">
        <f>VLOOKUP(Tableau257[[#This Row],[PLACE TREGUNC]],PointsClassement[],2,FALSE)</f>
        <v xml:space="preserve"> </v>
      </c>
      <c r="O45" s="5" t="s">
        <v>2</v>
      </c>
      <c r="P45" s="8" t="str">
        <f>VLOOKUP(Tableau257[[#This Row],[PLACE SCAER]],PointsClassement[],2,FALSE)</f>
        <v xml:space="preserve"> </v>
      </c>
      <c r="Q45" s="5" t="s">
        <v>2</v>
      </c>
      <c r="R45" s="8" t="str">
        <f>VLOOKUP(Tableau257[[#This Row],[PLACE GOUEZEC]],PointsClassement[],2,FALSE)</f>
        <v xml:space="preserve"> </v>
      </c>
      <c r="S45" s="8">
        <v>0</v>
      </c>
      <c r="T45" s="6">
        <v>0</v>
      </c>
      <c r="U45" s="7">
        <f>SUM(F45,H45,J45,L45,N45,P45,R45,T45,Tableau257[[#This Row],[JOKER]])</f>
        <v>5</v>
      </c>
    </row>
    <row r="46" spans="1:21" x14ac:dyDescent="0.35">
      <c r="A46">
        <v>43</v>
      </c>
      <c r="B46" t="s">
        <v>362</v>
      </c>
      <c r="C46" t="s">
        <v>363</v>
      </c>
      <c r="D46" t="s">
        <v>230</v>
      </c>
      <c r="E46" s="3">
        <v>25</v>
      </c>
      <c r="F46" s="4">
        <f>VLOOKUP(Tableau257[[#This Row],[PLACE QUIMPER]],PointsClassement[],2,FALSE)</f>
        <v>5</v>
      </c>
      <c r="G46" s="5" t="s">
        <v>2</v>
      </c>
      <c r="H46" s="8" t="str">
        <f>VLOOKUP(Tableau257[[#This Row],[PLACE RIEC]],PointsClassement[],2,FALSE)</f>
        <v xml:space="preserve"> </v>
      </c>
      <c r="I46" s="5" t="s">
        <v>2</v>
      </c>
      <c r="J46" s="8" t="str">
        <f>VLOOKUP(Tableau257[[#This Row],[PLACE QUIMPERLE]],PointsClassement[],2,FALSE)</f>
        <v xml:space="preserve"> </v>
      </c>
      <c r="K46" s="5" t="s">
        <v>2</v>
      </c>
      <c r="L46" s="8" t="str">
        <f>VLOOKUP(Tableau257[[#This Row],[PLACE ERGUE]],PointsClassement[],2,FALSE)</f>
        <v xml:space="preserve"> </v>
      </c>
      <c r="M46" s="5" t="s">
        <v>2</v>
      </c>
      <c r="N46" s="8" t="str">
        <f>VLOOKUP(Tableau257[[#This Row],[PLACE TREGUNC]],PointsClassement[],2,FALSE)</f>
        <v xml:space="preserve"> </v>
      </c>
      <c r="O46" s="5" t="s">
        <v>2</v>
      </c>
      <c r="P46" s="8" t="str">
        <f>VLOOKUP(Tableau257[[#This Row],[PLACE SCAER]],PointsClassement[],2,FALSE)</f>
        <v xml:space="preserve"> </v>
      </c>
      <c r="Q46" s="5" t="s">
        <v>2</v>
      </c>
      <c r="R46" s="8" t="str">
        <f>VLOOKUP(Tableau257[[#This Row],[PLACE GOUEZEC]],PointsClassement[],2,FALSE)</f>
        <v xml:space="preserve"> </v>
      </c>
      <c r="S46" s="8">
        <v>0</v>
      </c>
      <c r="T46" s="6">
        <v>0</v>
      </c>
      <c r="U46" s="7">
        <f>SUM(F46,H46,J46,L46,N46,P46,R46,T46,Tableau257[[#This Row],[JOKER]])</f>
        <v>5</v>
      </c>
    </row>
    <row r="47" spans="1:21" x14ac:dyDescent="0.35">
      <c r="A47">
        <v>44</v>
      </c>
      <c r="B47" t="s">
        <v>353</v>
      </c>
      <c r="C47" t="s">
        <v>174</v>
      </c>
      <c r="D47" t="s">
        <v>166</v>
      </c>
      <c r="E47" s="3" t="s">
        <v>2</v>
      </c>
      <c r="F47" s="4" t="str">
        <f>VLOOKUP(Tableau257[[#This Row],[PLACE QUIMPER]],PointsClassement[],2,FALSE)</f>
        <v xml:space="preserve"> </v>
      </c>
      <c r="G47" s="5">
        <v>28</v>
      </c>
      <c r="H47" s="8">
        <f>VLOOKUP(Tableau257[[#This Row],[PLACE RIEC]],PointsClassement[],2,FALSE)</f>
        <v>5</v>
      </c>
      <c r="I47" s="5" t="s">
        <v>2</v>
      </c>
      <c r="J47" s="8" t="str">
        <f>VLOOKUP(Tableau257[[#This Row],[PLACE QUIMPERLE]],PointsClassement[],2,FALSE)</f>
        <v xml:space="preserve"> </v>
      </c>
      <c r="K47" s="5" t="s">
        <v>2</v>
      </c>
      <c r="L47" s="8" t="str">
        <f>VLOOKUP(Tableau257[[#This Row],[PLACE ERGUE]],PointsClassement[],2,FALSE)</f>
        <v xml:space="preserve"> </v>
      </c>
      <c r="M47" s="5" t="s">
        <v>2</v>
      </c>
      <c r="N47" s="8" t="str">
        <f>VLOOKUP(Tableau257[[#This Row],[PLACE TREGUNC]],PointsClassement[],2,FALSE)</f>
        <v xml:space="preserve"> </v>
      </c>
      <c r="O47" s="5" t="s">
        <v>2</v>
      </c>
      <c r="P47" s="8" t="str">
        <f>VLOOKUP(Tableau257[[#This Row],[PLACE SCAER]],PointsClassement[],2,FALSE)</f>
        <v xml:space="preserve"> </v>
      </c>
      <c r="Q47" s="5" t="s">
        <v>2</v>
      </c>
      <c r="R47" s="8" t="str">
        <f>VLOOKUP(Tableau257[[#This Row],[PLACE GOUEZEC]],PointsClassement[],2,FALSE)</f>
        <v xml:space="preserve"> </v>
      </c>
      <c r="S47" s="8">
        <v>0</v>
      </c>
      <c r="T47" s="6">
        <v>0</v>
      </c>
      <c r="U47" s="7">
        <f>SUM(F47,H47,J47,L47,N47,P47,R47,T47,Tableau257[[#This Row],[JOKER]])</f>
        <v>5</v>
      </c>
    </row>
    <row r="48" spans="1:21" x14ac:dyDescent="0.35">
      <c r="A48">
        <v>45</v>
      </c>
      <c r="B48" t="s">
        <v>364</v>
      </c>
      <c r="C48" t="s">
        <v>270</v>
      </c>
      <c r="D48" t="s">
        <v>92</v>
      </c>
      <c r="E48" s="3">
        <v>26</v>
      </c>
      <c r="F48" s="4">
        <f>VLOOKUP(Tableau257[[#This Row],[PLACE QUIMPER]],PointsClassement[],2,FALSE)</f>
        <v>5</v>
      </c>
      <c r="G48" s="5" t="s">
        <v>2</v>
      </c>
      <c r="H48" s="8" t="str">
        <f>VLOOKUP(Tableau257[[#This Row],[PLACE RIEC]],PointsClassement[],2,FALSE)</f>
        <v xml:space="preserve"> </v>
      </c>
      <c r="I48" s="5" t="s">
        <v>2</v>
      </c>
      <c r="J48" s="8" t="str">
        <f>VLOOKUP(Tableau257[[#This Row],[PLACE QUIMPERLE]],PointsClassement[],2,FALSE)</f>
        <v xml:space="preserve"> </v>
      </c>
      <c r="K48" s="5" t="s">
        <v>2</v>
      </c>
      <c r="L48" s="8" t="str">
        <f>VLOOKUP(Tableau257[[#This Row],[PLACE ERGUE]],PointsClassement[],2,FALSE)</f>
        <v xml:space="preserve"> </v>
      </c>
      <c r="M48" s="5" t="s">
        <v>2</v>
      </c>
      <c r="N48" s="8" t="str">
        <f>VLOOKUP(Tableau257[[#This Row],[PLACE TREGUNC]],PointsClassement[],2,FALSE)</f>
        <v xml:space="preserve"> </v>
      </c>
      <c r="O48" s="5" t="s">
        <v>2</v>
      </c>
      <c r="P48" s="8" t="str">
        <f>VLOOKUP(Tableau257[[#This Row],[PLACE SCAER]],PointsClassement[],2,FALSE)</f>
        <v xml:space="preserve"> </v>
      </c>
      <c r="Q48" s="5" t="s">
        <v>2</v>
      </c>
      <c r="R48" s="8" t="str">
        <f>VLOOKUP(Tableau257[[#This Row],[PLACE GOUEZEC]],PointsClassement[],2,FALSE)</f>
        <v xml:space="preserve"> </v>
      </c>
      <c r="S48" s="8">
        <v>0</v>
      </c>
      <c r="T48" s="6">
        <v>0</v>
      </c>
      <c r="U48" s="7">
        <f>SUM(F48,H48,J48,L48,N48,P48,R48,T48,Tableau257[[#This Row],[JOKER]])</f>
        <v>5</v>
      </c>
    </row>
    <row r="49" spans="1:21" x14ac:dyDescent="0.35">
      <c r="A49">
        <v>46</v>
      </c>
      <c r="B49" t="s">
        <v>291</v>
      </c>
      <c r="C49" t="s">
        <v>292</v>
      </c>
      <c r="D49" t="s">
        <v>77</v>
      </c>
      <c r="E49" s="3" t="s">
        <v>2</v>
      </c>
      <c r="F49" s="4" t="str">
        <f>VLOOKUP(Tableau257[[#This Row],[PLACE QUIMPER]],PointsClassement[],2,FALSE)</f>
        <v xml:space="preserve"> </v>
      </c>
      <c r="G49" s="5">
        <v>25</v>
      </c>
      <c r="H49" s="8">
        <f>VLOOKUP(Tableau257[[#This Row],[PLACE RIEC]],PointsClassement[],2,FALSE)</f>
        <v>5</v>
      </c>
      <c r="I49" s="5" t="s">
        <v>2</v>
      </c>
      <c r="J49" s="8" t="str">
        <f>VLOOKUP(Tableau257[[#This Row],[PLACE QUIMPERLE]],PointsClassement[],2,FALSE)</f>
        <v xml:space="preserve"> </v>
      </c>
      <c r="K49" s="5" t="s">
        <v>2</v>
      </c>
      <c r="L49" s="8" t="str">
        <f>VLOOKUP(Tableau257[[#This Row],[PLACE ERGUE]],PointsClassement[],2,FALSE)</f>
        <v xml:space="preserve"> </v>
      </c>
      <c r="M49" s="5" t="s">
        <v>2</v>
      </c>
      <c r="N49" s="8" t="str">
        <f>VLOOKUP(Tableau257[[#This Row],[PLACE TREGUNC]],PointsClassement[],2,FALSE)</f>
        <v xml:space="preserve"> </v>
      </c>
      <c r="O49" s="5" t="s">
        <v>2</v>
      </c>
      <c r="P49" s="8" t="str">
        <f>VLOOKUP(Tableau257[[#This Row],[PLACE SCAER]],PointsClassement[],2,FALSE)</f>
        <v xml:space="preserve"> </v>
      </c>
      <c r="Q49" s="5" t="s">
        <v>2</v>
      </c>
      <c r="R49" s="8" t="str">
        <f>VLOOKUP(Tableau257[[#This Row],[PLACE GOUEZEC]],PointsClassement[],2,FALSE)</f>
        <v xml:space="preserve"> </v>
      </c>
      <c r="S49" s="8">
        <v>0</v>
      </c>
      <c r="T49" s="6">
        <v>0</v>
      </c>
      <c r="U49" s="7">
        <f>SUM(F49,H49,J49,L49,N49,P49,R49,T49,Tableau257[[#This Row],[JOKER]])</f>
        <v>5</v>
      </c>
    </row>
    <row r="50" spans="1:21" x14ac:dyDescent="0.35">
      <c r="A50">
        <v>47</v>
      </c>
      <c r="B50" t="s">
        <v>349</v>
      </c>
      <c r="C50" t="s">
        <v>94</v>
      </c>
      <c r="D50" t="s">
        <v>81</v>
      </c>
      <c r="E50" s="3" t="s">
        <v>2</v>
      </c>
      <c r="F50" s="4" t="str">
        <f>VLOOKUP(Tableau257[[#This Row],[PLACE QUIMPER]],PointsClassement[],2,FALSE)</f>
        <v xml:space="preserve"> </v>
      </c>
      <c r="G50" s="5">
        <v>22</v>
      </c>
      <c r="H50" s="8">
        <f>VLOOKUP(Tableau257[[#This Row],[PLACE RIEC]],PointsClassement[],2,FALSE)</f>
        <v>5</v>
      </c>
      <c r="I50" s="5" t="s">
        <v>2</v>
      </c>
      <c r="J50" s="8" t="str">
        <f>VLOOKUP(Tableau257[[#This Row],[PLACE QUIMPERLE]],PointsClassement[],2,FALSE)</f>
        <v xml:space="preserve"> </v>
      </c>
      <c r="K50" s="5" t="s">
        <v>2</v>
      </c>
      <c r="L50" s="8" t="str">
        <f>VLOOKUP(Tableau257[[#This Row],[PLACE ERGUE]],PointsClassement[],2,FALSE)</f>
        <v xml:space="preserve"> </v>
      </c>
      <c r="M50" s="5" t="s">
        <v>2</v>
      </c>
      <c r="N50" s="8" t="str">
        <f>VLOOKUP(Tableau257[[#This Row],[PLACE TREGUNC]],PointsClassement[],2,FALSE)</f>
        <v xml:space="preserve"> </v>
      </c>
      <c r="O50" s="5" t="s">
        <v>2</v>
      </c>
      <c r="P50" s="8" t="str">
        <f>VLOOKUP(Tableau257[[#This Row],[PLACE SCAER]],PointsClassement[],2,FALSE)</f>
        <v xml:space="preserve"> </v>
      </c>
      <c r="Q50" s="5" t="s">
        <v>2</v>
      </c>
      <c r="R50" s="8" t="str">
        <f>VLOOKUP(Tableau257[[#This Row],[PLACE GOUEZEC]],PointsClassement[],2,FALSE)</f>
        <v xml:space="preserve"> </v>
      </c>
      <c r="S50" s="8">
        <v>0</v>
      </c>
      <c r="T50" s="6">
        <v>0</v>
      </c>
      <c r="U50" s="7">
        <f>SUM(F50,H50,J50,L50,N50,P50,R50,T50,Tableau257[[#This Row],[JOKER]])</f>
        <v>5</v>
      </c>
    </row>
    <row r="51" spans="1:21" x14ac:dyDescent="0.35">
      <c r="A51">
        <v>48</v>
      </c>
      <c r="B51" t="s">
        <v>147</v>
      </c>
      <c r="C51" t="s">
        <v>313</v>
      </c>
      <c r="D51" t="s">
        <v>99</v>
      </c>
      <c r="E51" s="3">
        <v>23</v>
      </c>
      <c r="F51" s="4">
        <f>VLOOKUP(Tableau257[[#This Row],[PLACE QUIMPER]],PointsClassement[],2,FALSE)</f>
        <v>5</v>
      </c>
      <c r="G51" s="5" t="s">
        <v>2</v>
      </c>
      <c r="H51" s="8" t="str">
        <f>VLOOKUP(Tableau257[[#This Row],[PLACE RIEC]],PointsClassement[],2,FALSE)</f>
        <v xml:space="preserve"> </v>
      </c>
      <c r="I51" s="5" t="s">
        <v>2</v>
      </c>
      <c r="J51" s="8" t="str">
        <f>VLOOKUP(Tableau257[[#This Row],[PLACE QUIMPERLE]],PointsClassement[],2,FALSE)</f>
        <v xml:space="preserve"> </v>
      </c>
      <c r="K51" s="5" t="s">
        <v>2</v>
      </c>
      <c r="L51" s="8" t="str">
        <f>VLOOKUP(Tableau257[[#This Row],[PLACE ERGUE]],PointsClassement[],2,FALSE)</f>
        <v xml:space="preserve"> </v>
      </c>
      <c r="M51" s="5" t="s">
        <v>2</v>
      </c>
      <c r="N51" s="8" t="str">
        <f>VLOOKUP(Tableau257[[#This Row],[PLACE TREGUNC]],PointsClassement[],2,FALSE)</f>
        <v xml:space="preserve"> </v>
      </c>
      <c r="O51" s="5" t="s">
        <v>2</v>
      </c>
      <c r="P51" s="8" t="str">
        <f>VLOOKUP(Tableau257[[#This Row],[PLACE SCAER]],PointsClassement[],2,FALSE)</f>
        <v xml:space="preserve"> </v>
      </c>
      <c r="Q51" s="5" t="s">
        <v>2</v>
      </c>
      <c r="R51" s="8" t="str">
        <f>VLOOKUP(Tableau257[[#This Row],[PLACE GOUEZEC]],PointsClassement[],2,FALSE)</f>
        <v xml:space="preserve"> </v>
      </c>
      <c r="S51" s="8">
        <v>0</v>
      </c>
      <c r="T51" s="6">
        <v>0</v>
      </c>
      <c r="U51" s="7">
        <f>SUM(F51,H51,J51,L51,N51,P51,R51,T51,Tableau257[[#This Row],[JOKER]])</f>
        <v>5</v>
      </c>
    </row>
    <row r="52" spans="1:21" x14ac:dyDescent="0.35">
      <c r="A52">
        <v>49</v>
      </c>
      <c r="B52" t="s">
        <v>350</v>
      </c>
      <c r="C52" t="s">
        <v>351</v>
      </c>
      <c r="D52" t="s">
        <v>77</v>
      </c>
      <c r="E52" s="3" t="s">
        <v>2</v>
      </c>
      <c r="F52" s="4" t="str">
        <f>VLOOKUP(Tableau257[[#This Row],[PLACE QUIMPER]],PointsClassement[],2,FALSE)</f>
        <v xml:space="preserve"> </v>
      </c>
      <c r="G52" s="5">
        <v>23</v>
      </c>
      <c r="H52" s="8">
        <f>VLOOKUP(Tableau257[[#This Row],[PLACE RIEC]],PointsClassement[],2,FALSE)</f>
        <v>5</v>
      </c>
      <c r="I52" s="5" t="s">
        <v>2</v>
      </c>
      <c r="J52" s="8" t="str">
        <f>VLOOKUP(Tableau257[[#This Row],[PLACE QUIMPERLE]],PointsClassement[],2,FALSE)</f>
        <v xml:space="preserve"> </v>
      </c>
      <c r="K52" s="5" t="s">
        <v>2</v>
      </c>
      <c r="L52" s="8" t="str">
        <f>VLOOKUP(Tableau257[[#This Row],[PLACE ERGUE]],PointsClassement[],2,FALSE)</f>
        <v xml:space="preserve"> </v>
      </c>
      <c r="M52" s="5" t="s">
        <v>2</v>
      </c>
      <c r="N52" s="8" t="str">
        <f>VLOOKUP(Tableau257[[#This Row],[PLACE TREGUNC]],PointsClassement[],2,FALSE)</f>
        <v xml:space="preserve"> </v>
      </c>
      <c r="O52" s="5" t="s">
        <v>2</v>
      </c>
      <c r="P52" s="8" t="str">
        <f>VLOOKUP(Tableau257[[#This Row],[PLACE SCAER]],PointsClassement[],2,FALSE)</f>
        <v xml:space="preserve"> </v>
      </c>
      <c r="Q52" s="5" t="s">
        <v>2</v>
      </c>
      <c r="R52" s="8" t="str">
        <f>VLOOKUP(Tableau257[[#This Row],[PLACE GOUEZEC]],PointsClassement[],2,FALSE)</f>
        <v xml:space="preserve"> </v>
      </c>
      <c r="S52" s="8">
        <v>0</v>
      </c>
      <c r="T52" s="6">
        <v>0</v>
      </c>
      <c r="U52" s="7">
        <f>SUM(F52,H52,J52,L52,N52,P52,R52,T52,Tableau257[[#This Row],[JOKER]])</f>
        <v>5</v>
      </c>
    </row>
    <row r="53" spans="1:21" hidden="1" x14ac:dyDescent="0.35">
      <c r="A53">
        <v>50</v>
      </c>
      <c r="E53" s="3" t="s">
        <v>2</v>
      </c>
      <c r="F53" s="4" t="str">
        <f>VLOOKUP(Tableau257[[#This Row],[PLACE QUIMPER]],PointsClassement[],2,FALSE)</f>
        <v xml:space="preserve"> </v>
      </c>
      <c r="G53" s="5" t="s">
        <v>2</v>
      </c>
      <c r="H53" s="8" t="str">
        <f>VLOOKUP(Tableau257[[#This Row],[PLACE RIEC]],PointsClassement[],2,FALSE)</f>
        <v xml:space="preserve"> </v>
      </c>
      <c r="I53" s="5" t="s">
        <v>2</v>
      </c>
      <c r="J53" s="8" t="str">
        <f>VLOOKUP(Tableau257[[#This Row],[PLACE QUIMPERLE]],PointsClassement[],2,FALSE)</f>
        <v xml:space="preserve"> </v>
      </c>
      <c r="K53" s="5" t="s">
        <v>2</v>
      </c>
      <c r="L53" s="8" t="str">
        <f>VLOOKUP(Tableau257[[#This Row],[PLACE ERGUE]],PointsClassement[],2,FALSE)</f>
        <v xml:space="preserve"> </v>
      </c>
      <c r="M53" s="5" t="s">
        <v>2</v>
      </c>
      <c r="N53" s="8" t="str">
        <f>VLOOKUP(Tableau257[[#This Row],[PLACE TREGUNC]],PointsClassement[],2,FALSE)</f>
        <v xml:space="preserve"> </v>
      </c>
      <c r="O53" s="5" t="s">
        <v>2</v>
      </c>
      <c r="P53" s="8" t="str">
        <f>VLOOKUP(Tableau257[[#This Row],[PLACE SCAER]],PointsClassement[],2,FALSE)</f>
        <v xml:space="preserve"> </v>
      </c>
      <c r="Q53" s="5" t="s">
        <v>2</v>
      </c>
      <c r="R53" s="8" t="str">
        <f>VLOOKUP(Tableau257[[#This Row],[PLACE GOUEZEC]],PointsClassement[],2,FALSE)</f>
        <v xml:space="preserve"> </v>
      </c>
      <c r="S53" s="8" t="s">
        <v>2</v>
      </c>
      <c r="T53" s="6" t="s">
        <v>2</v>
      </c>
      <c r="U53" s="7">
        <f>SUM(F53,H53,J53,L53,N53,P53,R53,T53,Tableau257[[#This Row],[JOKER]])</f>
        <v>0</v>
      </c>
    </row>
    <row r="54" spans="1:21" hidden="1" x14ac:dyDescent="0.35">
      <c r="A54">
        <v>51</v>
      </c>
      <c r="E54" s="3" t="s">
        <v>2</v>
      </c>
      <c r="F54" s="4" t="str">
        <f>VLOOKUP(Tableau257[[#This Row],[PLACE QUIMPER]],PointsClassement[],2,FALSE)</f>
        <v xml:space="preserve"> </v>
      </c>
      <c r="G54" s="5" t="s">
        <v>2</v>
      </c>
      <c r="H54" s="8" t="str">
        <f>VLOOKUP(Tableau257[[#This Row],[PLACE RIEC]],PointsClassement[],2,FALSE)</f>
        <v xml:space="preserve"> </v>
      </c>
      <c r="I54" s="5" t="s">
        <v>2</v>
      </c>
      <c r="J54" s="8" t="str">
        <f>VLOOKUP(Tableau257[[#This Row],[PLACE QUIMPERLE]],PointsClassement[],2,FALSE)</f>
        <v xml:space="preserve"> </v>
      </c>
      <c r="K54" s="5" t="s">
        <v>2</v>
      </c>
      <c r="L54" s="8" t="str">
        <f>VLOOKUP(Tableau257[[#This Row],[PLACE ERGUE]],PointsClassement[],2,FALSE)</f>
        <v xml:space="preserve"> </v>
      </c>
      <c r="M54" s="5" t="s">
        <v>2</v>
      </c>
      <c r="N54" s="8" t="str">
        <f>VLOOKUP(Tableau257[[#This Row],[PLACE TREGUNC]],PointsClassement[],2,FALSE)</f>
        <v xml:space="preserve"> </v>
      </c>
      <c r="O54" s="5" t="s">
        <v>2</v>
      </c>
      <c r="P54" s="8" t="str">
        <f>VLOOKUP(Tableau257[[#This Row],[PLACE SCAER]],PointsClassement[],2,FALSE)</f>
        <v xml:space="preserve"> </v>
      </c>
      <c r="Q54" s="5" t="s">
        <v>2</v>
      </c>
      <c r="R54" s="8" t="str">
        <f>VLOOKUP(Tableau257[[#This Row],[PLACE GOUEZEC]],PointsClassement[],2,FALSE)</f>
        <v xml:space="preserve"> </v>
      </c>
      <c r="S54" s="8" t="s">
        <v>2</v>
      </c>
      <c r="T54" s="6" t="s">
        <v>2</v>
      </c>
      <c r="U54" s="7">
        <f>SUM(F54,H54,J54,L54,N54,P54,R54,T54,Tableau257[[#This Row],[JOKER]])</f>
        <v>0</v>
      </c>
    </row>
    <row r="55" spans="1:21" hidden="1" x14ac:dyDescent="0.35">
      <c r="A55">
        <v>52</v>
      </c>
      <c r="E55" s="3" t="s">
        <v>2</v>
      </c>
      <c r="F55" s="4" t="str">
        <f>VLOOKUP(Tableau257[[#This Row],[PLACE QUIMPER]],PointsClassement[],2,FALSE)</f>
        <v xml:space="preserve"> </v>
      </c>
      <c r="G55" s="5" t="s">
        <v>2</v>
      </c>
      <c r="H55" s="8" t="str">
        <f>VLOOKUP(Tableau257[[#This Row],[PLACE RIEC]],PointsClassement[],2,FALSE)</f>
        <v xml:space="preserve"> </v>
      </c>
      <c r="I55" s="5" t="s">
        <v>2</v>
      </c>
      <c r="J55" s="8" t="str">
        <f>VLOOKUP(Tableau257[[#This Row],[PLACE QUIMPERLE]],PointsClassement[],2,FALSE)</f>
        <v xml:space="preserve"> </v>
      </c>
      <c r="K55" s="5" t="s">
        <v>2</v>
      </c>
      <c r="L55" s="8" t="str">
        <f>VLOOKUP(Tableau257[[#This Row],[PLACE ERGUE]],PointsClassement[],2,FALSE)</f>
        <v xml:space="preserve"> </v>
      </c>
      <c r="M55" s="5" t="s">
        <v>2</v>
      </c>
      <c r="N55" s="8" t="str">
        <f>VLOOKUP(Tableau257[[#This Row],[PLACE TREGUNC]],PointsClassement[],2,FALSE)</f>
        <v xml:space="preserve"> </v>
      </c>
      <c r="O55" s="5" t="s">
        <v>2</v>
      </c>
      <c r="P55" s="8" t="str">
        <f>VLOOKUP(Tableau257[[#This Row],[PLACE SCAER]],PointsClassement[],2,FALSE)</f>
        <v xml:space="preserve"> </v>
      </c>
      <c r="Q55" s="5" t="s">
        <v>2</v>
      </c>
      <c r="R55" s="8" t="str">
        <f>VLOOKUP(Tableau257[[#This Row],[PLACE GOUEZEC]],PointsClassement[],2,FALSE)</f>
        <v xml:space="preserve"> </v>
      </c>
      <c r="S55" s="8" t="s">
        <v>2</v>
      </c>
      <c r="T55" s="6" t="s">
        <v>2</v>
      </c>
      <c r="U55" s="7">
        <f>SUM(F55,H55,J55,L55,N55,P55,R55,T55,Tableau257[[#This Row],[JOKER]])</f>
        <v>0</v>
      </c>
    </row>
    <row r="56" spans="1:21" hidden="1" x14ac:dyDescent="0.35">
      <c r="A56">
        <v>53</v>
      </c>
      <c r="E56" s="3" t="s">
        <v>2</v>
      </c>
      <c r="F56" s="4" t="str">
        <f>VLOOKUP(Tableau257[[#This Row],[PLACE QUIMPER]],PointsClassement[],2,FALSE)</f>
        <v xml:space="preserve"> </v>
      </c>
      <c r="G56" s="5" t="s">
        <v>2</v>
      </c>
      <c r="H56" s="8" t="str">
        <f>VLOOKUP(Tableau257[[#This Row],[PLACE RIEC]],PointsClassement[],2,FALSE)</f>
        <v xml:space="preserve"> </v>
      </c>
      <c r="I56" s="5" t="s">
        <v>2</v>
      </c>
      <c r="J56" s="8" t="str">
        <f>VLOOKUP(Tableau257[[#This Row],[PLACE QUIMPERLE]],PointsClassement[],2,FALSE)</f>
        <v xml:space="preserve"> </v>
      </c>
      <c r="K56" s="5" t="s">
        <v>2</v>
      </c>
      <c r="L56" s="8" t="str">
        <f>VLOOKUP(Tableau257[[#This Row],[PLACE ERGUE]],PointsClassement[],2,FALSE)</f>
        <v xml:space="preserve"> </v>
      </c>
      <c r="M56" s="5" t="s">
        <v>2</v>
      </c>
      <c r="N56" s="8" t="str">
        <f>VLOOKUP(Tableau257[[#This Row],[PLACE TREGUNC]],PointsClassement[],2,FALSE)</f>
        <v xml:space="preserve"> </v>
      </c>
      <c r="O56" s="5" t="s">
        <v>2</v>
      </c>
      <c r="P56" s="8" t="str">
        <f>VLOOKUP(Tableau257[[#This Row],[PLACE SCAER]],PointsClassement[],2,FALSE)</f>
        <v xml:space="preserve"> </v>
      </c>
      <c r="Q56" s="5" t="s">
        <v>2</v>
      </c>
      <c r="R56" s="8" t="str">
        <f>VLOOKUP(Tableau257[[#This Row],[PLACE GOUEZEC]],PointsClassement[],2,FALSE)</f>
        <v xml:space="preserve"> </v>
      </c>
      <c r="S56" s="8" t="s">
        <v>2</v>
      </c>
      <c r="T56" s="6" t="s">
        <v>2</v>
      </c>
      <c r="U56" s="7">
        <f>SUM(F56,H56,J56,L56,N56,P56,R56,T56,Tableau257[[#This Row],[JOKER]])</f>
        <v>0</v>
      </c>
    </row>
    <row r="57" spans="1:21" hidden="1" x14ac:dyDescent="0.35">
      <c r="A57">
        <v>54</v>
      </c>
      <c r="E57" s="3" t="s">
        <v>2</v>
      </c>
      <c r="F57" s="4" t="str">
        <f>VLOOKUP(Tableau257[[#This Row],[PLACE QUIMPER]],PointsClassement[],2,FALSE)</f>
        <v xml:space="preserve"> </v>
      </c>
      <c r="G57" s="5" t="s">
        <v>2</v>
      </c>
      <c r="H57" s="8" t="str">
        <f>VLOOKUP(Tableau257[[#This Row],[PLACE RIEC]],PointsClassement[],2,FALSE)</f>
        <v xml:space="preserve"> </v>
      </c>
      <c r="I57" s="5" t="s">
        <v>2</v>
      </c>
      <c r="J57" s="8" t="str">
        <f>VLOOKUP(Tableau257[[#This Row],[PLACE QUIMPERLE]],PointsClassement[],2,FALSE)</f>
        <v xml:space="preserve"> </v>
      </c>
      <c r="K57" s="5" t="s">
        <v>2</v>
      </c>
      <c r="L57" s="8" t="str">
        <f>VLOOKUP(Tableau257[[#This Row],[PLACE ERGUE]],PointsClassement[],2,FALSE)</f>
        <v xml:space="preserve"> </v>
      </c>
      <c r="M57" s="5" t="s">
        <v>2</v>
      </c>
      <c r="N57" s="8" t="str">
        <f>VLOOKUP(Tableau257[[#This Row],[PLACE TREGUNC]],PointsClassement[],2,FALSE)</f>
        <v xml:space="preserve"> </v>
      </c>
      <c r="O57" s="5" t="s">
        <v>2</v>
      </c>
      <c r="P57" s="8" t="str">
        <f>VLOOKUP(Tableau257[[#This Row],[PLACE SCAER]],PointsClassement[],2,FALSE)</f>
        <v xml:space="preserve"> </v>
      </c>
      <c r="Q57" s="5" t="s">
        <v>2</v>
      </c>
      <c r="R57" s="8" t="str">
        <f>VLOOKUP(Tableau257[[#This Row],[PLACE GOUEZEC]],PointsClassement[],2,FALSE)</f>
        <v xml:space="preserve"> </v>
      </c>
      <c r="S57" s="8" t="s">
        <v>2</v>
      </c>
      <c r="T57" s="6" t="s">
        <v>2</v>
      </c>
      <c r="U57" s="7">
        <f>SUM(F57,H57,J57,L57,N57,P57,R57,T57,Tableau257[[#This Row],[JOKER]])</f>
        <v>0</v>
      </c>
    </row>
    <row r="58" spans="1:21" hidden="1" x14ac:dyDescent="0.35">
      <c r="A58">
        <v>55</v>
      </c>
      <c r="E58" s="3" t="s">
        <v>2</v>
      </c>
      <c r="F58" s="4" t="str">
        <f>VLOOKUP(Tableau257[[#This Row],[PLACE QUIMPER]],PointsClassement[],2,FALSE)</f>
        <v xml:space="preserve"> </v>
      </c>
      <c r="G58" s="5" t="s">
        <v>2</v>
      </c>
      <c r="H58" s="8" t="str">
        <f>VLOOKUP(Tableau257[[#This Row],[PLACE RIEC]],PointsClassement[],2,FALSE)</f>
        <v xml:space="preserve"> </v>
      </c>
      <c r="I58" s="5" t="s">
        <v>2</v>
      </c>
      <c r="J58" s="8" t="str">
        <f>VLOOKUP(Tableau257[[#This Row],[PLACE QUIMPERLE]],PointsClassement[],2,FALSE)</f>
        <v xml:space="preserve"> </v>
      </c>
      <c r="K58" s="5" t="s">
        <v>2</v>
      </c>
      <c r="L58" s="8" t="str">
        <f>VLOOKUP(Tableau257[[#This Row],[PLACE ERGUE]],PointsClassement[],2,FALSE)</f>
        <v xml:space="preserve"> </v>
      </c>
      <c r="M58" s="5" t="s">
        <v>2</v>
      </c>
      <c r="N58" s="8" t="str">
        <f>VLOOKUP(Tableau257[[#This Row],[PLACE TREGUNC]],PointsClassement[],2,FALSE)</f>
        <v xml:space="preserve"> </v>
      </c>
      <c r="O58" s="5" t="s">
        <v>2</v>
      </c>
      <c r="P58" s="8" t="str">
        <f>VLOOKUP(Tableau257[[#This Row],[PLACE SCAER]],PointsClassement[],2,FALSE)</f>
        <v xml:space="preserve"> </v>
      </c>
      <c r="Q58" s="5" t="s">
        <v>2</v>
      </c>
      <c r="R58" s="8" t="str">
        <f>VLOOKUP(Tableau257[[#This Row],[PLACE GOUEZEC]],PointsClassement[],2,FALSE)</f>
        <v xml:space="preserve"> </v>
      </c>
      <c r="S58" s="8" t="s">
        <v>2</v>
      </c>
      <c r="T58" s="6" t="s">
        <v>2</v>
      </c>
      <c r="U58" s="7">
        <f>SUM(F58,H58,J58,L58,N58,P58,R58,T58,Tableau257[[#This Row],[JOKER]])</f>
        <v>0</v>
      </c>
    </row>
    <row r="59" spans="1:21" hidden="1" x14ac:dyDescent="0.35">
      <c r="A59">
        <v>56</v>
      </c>
      <c r="E59" s="3" t="s">
        <v>2</v>
      </c>
      <c r="F59" s="4" t="str">
        <f>VLOOKUP(Tableau257[[#This Row],[PLACE QUIMPER]],PointsClassement[],2,FALSE)</f>
        <v xml:space="preserve"> </v>
      </c>
      <c r="G59" s="5" t="s">
        <v>2</v>
      </c>
      <c r="H59" s="8" t="str">
        <f>VLOOKUP(Tableau257[[#This Row],[PLACE RIEC]],PointsClassement[],2,FALSE)</f>
        <v xml:space="preserve"> </v>
      </c>
      <c r="I59" s="5" t="s">
        <v>2</v>
      </c>
      <c r="J59" s="8" t="str">
        <f>VLOOKUP(Tableau257[[#This Row],[PLACE QUIMPERLE]],PointsClassement[],2,FALSE)</f>
        <v xml:space="preserve"> </v>
      </c>
      <c r="K59" s="5" t="s">
        <v>2</v>
      </c>
      <c r="L59" s="8" t="str">
        <f>VLOOKUP(Tableau257[[#This Row],[PLACE ERGUE]],PointsClassement[],2,FALSE)</f>
        <v xml:space="preserve"> </v>
      </c>
      <c r="M59" s="5" t="s">
        <v>2</v>
      </c>
      <c r="N59" s="8" t="str">
        <f>VLOOKUP(Tableau257[[#This Row],[PLACE TREGUNC]],PointsClassement[],2,FALSE)</f>
        <v xml:space="preserve"> </v>
      </c>
      <c r="O59" s="5" t="s">
        <v>2</v>
      </c>
      <c r="P59" s="8" t="str">
        <f>VLOOKUP(Tableau257[[#This Row],[PLACE SCAER]],PointsClassement[],2,FALSE)</f>
        <v xml:space="preserve"> </v>
      </c>
      <c r="Q59" s="5" t="s">
        <v>2</v>
      </c>
      <c r="R59" s="8" t="str">
        <f>VLOOKUP(Tableau257[[#This Row],[PLACE GOUEZEC]],PointsClassement[],2,FALSE)</f>
        <v xml:space="preserve"> </v>
      </c>
      <c r="S59" s="8" t="s">
        <v>2</v>
      </c>
      <c r="T59" s="6" t="s">
        <v>2</v>
      </c>
      <c r="U59" s="7">
        <f>SUM(F59,H59,J59,L59,N59,P59,R59,T59,Tableau257[[#This Row],[JOKER]])</f>
        <v>0</v>
      </c>
    </row>
    <row r="60" spans="1:21" hidden="1" x14ac:dyDescent="0.35">
      <c r="A60">
        <v>57</v>
      </c>
      <c r="E60" s="3" t="s">
        <v>2</v>
      </c>
      <c r="F60" s="4" t="str">
        <f>VLOOKUP(Tableau257[[#This Row],[PLACE QUIMPER]],PointsClassement[],2,FALSE)</f>
        <v xml:space="preserve"> </v>
      </c>
      <c r="G60" s="5" t="s">
        <v>2</v>
      </c>
      <c r="H60" s="8" t="str">
        <f>VLOOKUP(Tableau257[[#This Row],[PLACE RIEC]],PointsClassement[],2,FALSE)</f>
        <v xml:space="preserve"> </v>
      </c>
      <c r="I60" s="5" t="s">
        <v>2</v>
      </c>
      <c r="J60" s="8" t="str">
        <f>VLOOKUP(Tableau257[[#This Row],[PLACE QUIMPERLE]],PointsClassement[],2,FALSE)</f>
        <v xml:space="preserve"> </v>
      </c>
      <c r="K60" s="5" t="s">
        <v>2</v>
      </c>
      <c r="L60" s="8" t="str">
        <f>VLOOKUP(Tableau257[[#This Row],[PLACE ERGUE]],PointsClassement[],2,FALSE)</f>
        <v xml:space="preserve"> </v>
      </c>
      <c r="M60" s="5" t="s">
        <v>2</v>
      </c>
      <c r="N60" s="8" t="str">
        <f>VLOOKUP(Tableau257[[#This Row],[PLACE TREGUNC]],PointsClassement[],2,FALSE)</f>
        <v xml:space="preserve"> </v>
      </c>
      <c r="O60" s="5" t="s">
        <v>2</v>
      </c>
      <c r="P60" s="8" t="str">
        <f>VLOOKUP(Tableau257[[#This Row],[PLACE SCAER]],PointsClassement[],2,FALSE)</f>
        <v xml:space="preserve"> </v>
      </c>
      <c r="Q60" s="5" t="s">
        <v>2</v>
      </c>
      <c r="R60" s="8" t="str">
        <f>VLOOKUP(Tableau257[[#This Row],[PLACE GOUEZEC]],PointsClassement[],2,FALSE)</f>
        <v xml:space="preserve"> </v>
      </c>
      <c r="S60" s="8" t="s">
        <v>2</v>
      </c>
      <c r="T60" s="6" t="s">
        <v>2</v>
      </c>
      <c r="U60" s="7">
        <f>SUM(F60,H60,J60,L60,N60,P60,R60,T60,Tableau257[[#This Row],[JOKER]])</f>
        <v>0</v>
      </c>
    </row>
    <row r="61" spans="1:21" hidden="1" x14ac:dyDescent="0.35">
      <c r="A61">
        <v>58</v>
      </c>
      <c r="E61" s="3" t="s">
        <v>2</v>
      </c>
      <c r="F61" s="4" t="str">
        <f>VLOOKUP(Tableau257[[#This Row],[PLACE QUIMPER]],PointsClassement[],2,FALSE)</f>
        <v xml:space="preserve"> </v>
      </c>
      <c r="G61" s="5" t="s">
        <v>2</v>
      </c>
      <c r="H61" s="8" t="str">
        <f>VLOOKUP(Tableau257[[#This Row],[PLACE RIEC]],PointsClassement[],2,FALSE)</f>
        <v xml:space="preserve"> </v>
      </c>
      <c r="I61" s="5" t="s">
        <v>2</v>
      </c>
      <c r="J61" s="8" t="str">
        <f>VLOOKUP(Tableau257[[#This Row],[PLACE QUIMPERLE]],PointsClassement[],2,FALSE)</f>
        <v xml:space="preserve"> </v>
      </c>
      <c r="K61" s="5" t="s">
        <v>2</v>
      </c>
      <c r="L61" s="8" t="str">
        <f>VLOOKUP(Tableau257[[#This Row],[PLACE ERGUE]],PointsClassement[],2,FALSE)</f>
        <v xml:space="preserve"> </v>
      </c>
      <c r="M61" s="5" t="s">
        <v>2</v>
      </c>
      <c r="N61" s="8" t="str">
        <f>VLOOKUP(Tableau257[[#This Row],[PLACE TREGUNC]],PointsClassement[],2,FALSE)</f>
        <v xml:space="preserve"> </v>
      </c>
      <c r="O61" s="5" t="s">
        <v>2</v>
      </c>
      <c r="P61" s="8" t="str">
        <f>VLOOKUP(Tableau257[[#This Row],[PLACE SCAER]],PointsClassement[],2,FALSE)</f>
        <v xml:space="preserve"> </v>
      </c>
      <c r="Q61" s="5" t="s">
        <v>2</v>
      </c>
      <c r="R61" s="8" t="str">
        <f>VLOOKUP(Tableau257[[#This Row],[PLACE GOUEZEC]],PointsClassement[],2,FALSE)</f>
        <v xml:space="preserve"> </v>
      </c>
      <c r="S61" s="8" t="s">
        <v>2</v>
      </c>
      <c r="T61" s="6" t="s">
        <v>2</v>
      </c>
      <c r="U61" s="7">
        <f>SUM(F61,H61,J61,L61,N61,P61,R61,T61,Tableau257[[#This Row],[JOKER]])</f>
        <v>0</v>
      </c>
    </row>
    <row r="62" spans="1:21" hidden="1" x14ac:dyDescent="0.35">
      <c r="A62">
        <v>59</v>
      </c>
      <c r="E62" s="3" t="s">
        <v>2</v>
      </c>
      <c r="F62" s="4" t="str">
        <f>VLOOKUP(Tableau257[[#This Row],[PLACE QUIMPER]],PointsClassement[],2,FALSE)</f>
        <v xml:space="preserve"> </v>
      </c>
      <c r="G62" s="5" t="s">
        <v>2</v>
      </c>
      <c r="H62" s="8" t="str">
        <f>VLOOKUP(Tableau257[[#This Row],[PLACE RIEC]],PointsClassement[],2,FALSE)</f>
        <v xml:space="preserve"> </v>
      </c>
      <c r="I62" s="5" t="s">
        <v>2</v>
      </c>
      <c r="J62" s="8" t="str">
        <f>VLOOKUP(Tableau257[[#This Row],[PLACE QUIMPERLE]],PointsClassement[],2,FALSE)</f>
        <v xml:space="preserve"> </v>
      </c>
      <c r="K62" s="5" t="s">
        <v>2</v>
      </c>
      <c r="L62" s="8" t="str">
        <f>VLOOKUP(Tableau257[[#This Row],[PLACE ERGUE]],PointsClassement[],2,FALSE)</f>
        <v xml:space="preserve"> </v>
      </c>
      <c r="M62" s="5" t="s">
        <v>2</v>
      </c>
      <c r="N62" s="8" t="str">
        <f>VLOOKUP(Tableau257[[#This Row],[PLACE TREGUNC]],PointsClassement[],2,FALSE)</f>
        <v xml:space="preserve"> </v>
      </c>
      <c r="O62" s="5" t="s">
        <v>2</v>
      </c>
      <c r="P62" s="8" t="str">
        <f>VLOOKUP(Tableau257[[#This Row],[PLACE SCAER]],PointsClassement[],2,FALSE)</f>
        <v xml:space="preserve"> </v>
      </c>
      <c r="Q62" s="5" t="s">
        <v>2</v>
      </c>
      <c r="R62" s="8" t="str">
        <f>VLOOKUP(Tableau257[[#This Row],[PLACE GOUEZEC]],PointsClassement[],2,FALSE)</f>
        <v xml:space="preserve"> </v>
      </c>
      <c r="S62" s="8" t="s">
        <v>2</v>
      </c>
      <c r="T62" s="6" t="s">
        <v>2</v>
      </c>
      <c r="U62" s="7">
        <f>SUM(F62,H62,J62,L62,N62,P62,R62,T62,Tableau257[[#This Row],[JOKER]])</f>
        <v>0</v>
      </c>
    </row>
    <row r="63" spans="1:21" hidden="1" x14ac:dyDescent="0.35">
      <c r="A63">
        <v>60</v>
      </c>
      <c r="E63" s="3" t="s">
        <v>2</v>
      </c>
      <c r="F63" s="4" t="str">
        <f>VLOOKUP(Tableau257[[#This Row],[PLACE QUIMPER]],PointsClassement[],2,FALSE)</f>
        <v xml:space="preserve"> </v>
      </c>
      <c r="G63" s="5" t="s">
        <v>2</v>
      </c>
      <c r="H63" s="8" t="str">
        <f>VLOOKUP(Tableau257[[#This Row],[PLACE RIEC]],PointsClassement[],2,FALSE)</f>
        <v xml:space="preserve"> </v>
      </c>
      <c r="I63" s="5" t="s">
        <v>2</v>
      </c>
      <c r="J63" s="8" t="str">
        <f>VLOOKUP(Tableau257[[#This Row],[PLACE QUIMPERLE]],PointsClassement[],2,FALSE)</f>
        <v xml:space="preserve"> </v>
      </c>
      <c r="K63" s="5" t="s">
        <v>2</v>
      </c>
      <c r="L63" s="8" t="str">
        <f>VLOOKUP(Tableau257[[#This Row],[PLACE ERGUE]],PointsClassement[],2,FALSE)</f>
        <v xml:space="preserve"> </v>
      </c>
      <c r="M63" s="5" t="s">
        <v>2</v>
      </c>
      <c r="N63" s="8" t="str">
        <f>VLOOKUP(Tableau257[[#This Row],[PLACE TREGUNC]],PointsClassement[],2,FALSE)</f>
        <v xml:space="preserve"> </v>
      </c>
      <c r="O63" s="5" t="s">
        <v>2</v>
      </c>
      <c r="P63" s="8" t="str">
        <f>VLOOKUP(Tableau257[[#This Row],[PLACE SCAER]],PointsClassement[],2,FALSE)</f>
        <v xml:space="preserve"> </v>
      </c>
      <c r="Q63" s="5" t="s">
        <v>2</v>
      </c>
      <c r="R63" s="8" t="str">
        <f>VLOOKUP(Tableau257[[#This Row],[PLACE GOUEZEC]],PointsClassement[],2,FALSE)</f>
        <v xml:space="preserve"> </v>
      </c>
      <c r="S63" s="8" t="s">
        <v>2</v>
      </c>
      <c r="T63" s="6" t="s">
        <v>2</v>
      </c>
      <c r="U63" s="7">
        <f>SUM(F63,H63,J63,L63,N63,P63,R63,T63,Tableau257[[#This Row],[JOKER]])</f>
        <v>0</v>
      </c>
    </row>
    <row r="64" spans="1:21" hidden="1" x14ac:dyDescent="0.35">
      <c r="A64">
        <v>61</v>
      </c>
      <c r="E64" s="3" t="s">
        <v>2</v>
      </c>
      <c r="F64" s="4" t="str">
        <f>VLOOKUP(Tableau257[[#This Row],[PLACE QUIMPER]],PointsClassement[],2,FALSE)</f>
        <v xml:space="preserve"> </v>
      </c>
      <c r="G64" s="5" t="s">
        <v>2</v>
      </c>
      <c r="H64" s="8" t="str">
        <f>VLOOKUP(Tableau257[[#This Row],[PLACE RIEC]],PointsClassement[],2,FALSE)</f>
        <v xml:space="preserve"> </v>
      </c>
      <c r="I64" s="5" t="s">
        <v>2</v>
      </c>
      <c r="J64" s="8" t="str">
        <f>VLOOKUP(Tableau257[[#This Row],[PLACE QUIMPERLE]],PointsClassement[],2,FALSE)</f>
        <v xml:space="preserve"> </v>
      </c>
      <c r="K64" s="5" t="s">
        <v>2</v>
      </c>
      <c r="L64" s="8" t="str">
        <f>VLOOKUP(Tableau257[[#This Row],[PLACE ERGUE]],PointsClassement[],2,FALSE)</f>
        <v xml:space="preserve"> </v>
      </c>
      <c r="M64" s="5" t="s">
        <v>2</v>
      </c>
      <c r="N64" s="8" t="str">
        <f>VLOOKUP(Tableau257[[#This Row],[PLACE TREGUNC]],PointsClassement[],2,FALSE)</f>
        <v xml:space="preserve"> </v>
      </c>
      <c r="O64" s="5" t="s">
        <v>2</v>
      </c>
      <c r="P64" s="8" t="str">
        <f>VLOOKUP(Tableau257[[#This Row],[PLACE SCAER]],PointsClassement[],2,FALSE)</f>
        <v xml:space="preserve"> </v>
      </c>
      <c r="Q64" s="5" t="s">
        <v>2</v>
      </c>
      <c r="R64" s="8" t="str">
        <f>VLOOKUP(Tableau257[[#This Row],[PLACE GOUEZEC]],PointsClassement[],2,FALSE)</f>
        <v xml:space="preserve"> </v>
      </c>
      <c r="S64" s="8" t="s">
        <v>2</v>
      </c>
      <c r="T64" s="6" t="s">
        <v>2</v>
      </c>
      <c r="U64" s="7">
        <f>SUM(F64,H64,J64,L64,N64,P64,R64,T64,Tableau257[[#This Row],[JOKER]])</f>
        <v>0</v>
      </c>
    </row>
    <row r="65" spans="1:21" hidden="1" x14ac:dyDescent="0.35">
      <c r="A65">
        <v>62</v>
      </c>
      <c r="E65" s="3" t="s">
        <v>2</v>
      </c>
      <c r="F65" s="4" t="str">
        <f>VLOOKUP(Tableau257[[#This Row],[PLACE QUIMPER]],PointsClassement[],2,FALSE)</f>
        <v xml:space="preserve"> </v>
      </c>
      <c r="G65" s="5" t="s">
        <v>2</v>
      </c>
      <c r="H65" s="8" t="str">
        <f>VLOOKUP(Tableau257[[#This Row],[PLACE RIEC]],PointsClassement[],2,FALSE)</f>
        <v xml:space="preserve"> </v>
      </c>
      <c r="I65" s="5" t="s">
        <v>2</v>
      </c>
      <c r="J65" s="8" t="str">
        <f>VLOOKUP(Tableau257[[#This Row],[PLACE QUIMPERLE]],PointsClassement[],2,FALSE)</f>
        <v xml:space="preserve"> </v>
      </c>
      <c r="K65" s="5" t="s">
        <v>2</v>
      </c>
      <c r="L65" s="8" t="str">
        <f>VLOOKUP(Tableau257[[#This Row],[PLACE ERGUE]],PointsClassement[],2,FALSE)</f>
        <v xml:space="preserve"> </v>
      </c>
      <c r="M65" s="5" t="s">
        <v>2</v>
      </c>
      <c r="N65" s="8" t="str">
        <f>VLOOKUP(Tableau257[[#This Row],[PLACE TREGUNC]],PointsClassement[],2,FALSE)</f>
        <v xml:space="preserve"> </v>
      </c>
      <c r="O65" s="5" t="s">
        <v>2</v>
      </c>
      <c r="P65" s="8" t="str">
        <f>VLOOKUP(Tableau257[[#This Row],[PLACE SCAER]],PointsClassement[],2,FALSE)</f>
        <v xml:space="preserve"> </v>
      </c>
      <c r="Q65" s="5" t="s">
        <v>2</v>
      </c>
      <c r="R65" s="8" t="str">
        <f>VLOOKUP(Tableau257[[#This Row],[PLACE GOUEZEC]],PointsClassement[],2,FALSE)</f>
        <v xml:space="preserve"> </v>
      </c>
      <c r="S65" s="8" t="s">
        <v>2</v>
      </c>
      <c r="T65" s="6" t="s">
        <v>2</v>
      </c>
      <c r="U65" s="7">
        <f>SUM(F65,H65,J65,L65,N65,P65,R65,T65,Tableau257[[#This Row],[JOKER]])</f>
        <v>0</v>
      </c>
    </row>
    <row r="66" spans="1:21" hidden="1" x14ac:dyDescent="0.35">
      <c r="A66">
        <v>63</v>
      </c>
      <c r="E66" s="3" t="s">
        <v>2</v>
      </c>
      <c r="F66" s="4" t="str">
        <f>VLOOKUP(Tableau257[[#This Row],[PLACE QUIMPER]],PointsClassement[],2,FALSE)</f>
        <v xml:space="preserve"> </v>
      </c>
      <c r="G66" s="5" t="s">
        <v>2</v>
      </c>
      <c r="H66" s="8" t="str">
        <f>VLOOKUP(Tableau257[[#This Row],[PLACE RIEC]],PointsClassement[],2,FALSE)</f>
        <v xml:space="preserve"> </v>
      </c>
      <c r="I66" s="5" t="s">
        <v>2</v>
      </c>
      <c r="J66" s="8" t="str">
        <f>VLOOKUP(Tableau257[[#This Row],[PLACE QUIMPERLE]],PointsClassement[],2,FALSE)</f>
        <v xml:space="preserve"> </v>
      </c>
      <c r="K66" s="5" t="s">
        <v>2</v>
      </c>
      <c r="L66" s="8" t="str">
        <f>VLOOKUP(Tableau257[[#This Row],[PLACE ERGUE]],PointsClassement[],2,FALSE)</f>
        <v xml:space="preserve"> </v>
      </c>
      <c r="M66" s="5" t="s">
        <v>2</v>
      </c>
      <c r="N66" s="8" t="str">
        <f>VLOOKUP(Tableau257[[#This Row],[PLACE TREGUNC]],PointsClassement[],2,FALSE)</f>
        <v xml:space="preserve"> </v>
      </c>
      <c r="O66" s="5" t="s">
        <v>2</v>
      </c>
      <c r="P66" s="8" t="str">
        <f>VLOOKUP(Tableau257[[#This Row],[PLACE SCAER]],PointsClassement[],2,FALSE)</f>
        <v xml:space="preserve"> </v>
      </c>
      <c r="Q66" s="5" t="s">
        <v>2</v>
      </c>
      <c r="R66" s="8" t="str">
        <f>VLOOKUP(Tableau257[[#This Row],[PLACE GOUEZEC]],PointsClassement[],2,FALSE)</f>
        <v xml:space="preserve"> </v>
      </c>
      <c r="S66" s="8" t="s">
        <v>2</v>
      </c>
      <c r="T66" s="6" t="s">
        <v>2</v>
      </c>
      <c r="U66" s="7">
        <f>SUM(F66,H66,J66,L66,N66,P66,R66,T66,Tableau257[[#This Row],[JOKER]])</f>
        <v>0</v>
      </c>
    </row>
    <row r="67" spans="1:21" hidden="1" x14ac:dyDescent="0.35">
      <c r="A67">
        <v>64</v>
      </c>
      <c r="E67" s="3" t="s">
        <v>2</v>
      </c>
      <c r="F67" s="4" t="str">
        <f>VLOOKUP(Tableau257[[#This Row],[PLACE QUIMPER]],PointsClassement[],2,FALSE)</f>
        <v xml:space="preserve"> </v>
      </c>
      <c r="G67" s="5" t="s">
        <v>2</v>
      </c>
      <c r="H67" s="8" t="str">
        <f>VLOOKUP(Tableau257[[#This Row],[PLACE RIEC]],PointsClassement[],2,FALSE)</f>
        <v xml:space="preserve"> </v>
      </c>
      <c r="I67" s="5" t="s">
        <v>2</v>
      </c>
      <c r="J67" s="8" t="str">
        <f>VLOOKUP(Tableau257[[#This Row],[PLACE QUIMPERLE]],PointsClassement[],2,FALSE)</f>
        <v xml:space="preserve"> </v>
      </c>
      <c r="K67" s="5" t="s">
        <v>2</v>
      </c>
      <c r="L67" s="8" t="str">
        <f>VLOOKUP(Tableau257[[#This Row],[PLACE ERGUE]],PointsClassement[],2,FALSE)</f>
        <v xml:space="preserve"> </v>
      </c>
      <c r="M67" s="5" t="s">
        <v>2</v>
      </c>
      <c r="N67" s="8" t="str">
        <f>VLOOKUP(Tableau257[[#This Row],[PLACE TREGUNC]],PointsClassement[],2,FALSE)</f>
        <v xml:space="preserve"> </v>
      </c>
      <c r="O67" s="5" t="s">
        <v>2</v>
      </c>
      <c r="P67" s="8" t="str">
        <f>VLOOKUP(Tableau257[[#This Row],[PLACE SCAER]],PointsClassement[],2,FALSE)</f>
        <v xml:space="preserve"> </v>
      </c>
      <c r="Q67" s="5" t="s">
        <v>2</v>
      </c>
      <c r="R67" s="8" t="str">
        <f>VLOOKUP(Tableau257[[#This Row],[PLACE GOUEZEC]],PointsClassement[],2,FALSE)</f>
        <v xml:space="preserve"> </v>
      </c>
      <c r="S67" s="8" t="s">
        <v>2</v>
      </c>
      <c r="T67" s="6" t="s">
        <v>2</v>
      </c>
      <c r="U67" s="7">
        <f>SUM(F67,H67,J67,L67,N67,P67,R67,T67,Tableau257[[#This Row],[JOKER]])</f>
        <v>0</v>
      </c>
    </row>
    <row r="68" spans="1:21" hidden="1" x14ac:dyDescent="0.35">
      <c r="A68">
        <v>65</v>
      </c>
      <c r="E68" s="3" t="s">
        <v>2</v>
      </c>
      <c r="F68" s="4" t="str">
        <f>VLOOKUP(Tableau257[[#This Row],[PLACE QUIMPER]],PointsClassement[],2,FALSE)</f>
        <v xml:space="preserve"> </v>
      </c>
      <c r="G68" s="5" t="s">
        <v>2</v>
      </c>
      <c r="H68" s="8" t="str">
        <f>VLOOKUP(Tableau257[[#This Row],[PLACE RIEC]],PointsClassement[],2,FALSE)</f>
        <v xml:space="preserve"> </v>
      </c>
      <c r="I68" s="5" t="s">
        <v>2</v>
      </c>
      <c r="J68" s="8" t="str">
        <f>VLOOKUP(Tableau257[[#This Row],[PLACE QUIMPERLE]],PointsClassement[],2,FALSE)</f>
        <v xml:space="preserve"> </v>
      </c>
      <c r="K68" s="5" t="s">
        <v>2</v>
      </c>
      <c r="L68" s="8" t="str">
        <f>VLOOKUP(Tableau257[[#This Row],[PLACE ERGUE]],PointsClassement[],2,FALSE)</f>
        <v xml:space="preserve"> </v>
      </c>
      <c r="M68" s="5" t="s">
        <v>2</v>
      </c>
      <c r="N68" s="8" t="str">
        <f>VLOOKUP(Tableau257[[#This Row],[PLACE TREGUNC]],PointsClassement[],2,FALSE)</f>
        <v xml:space="preserve"> </v>
      </c>
      <c r="O68" s="5" t="s">
        <v>2</v>
      </c>
      <c r="P68" s="8" t="str">
        <f>VLOOKUP(Tableau257[[#This Row],[PLACE SCAER]],PointsClassement[],2,FALSE)</f>
        <v xml:space="preserve"> </v>
      </c>
      <c r="Q68" s="5" t="s">
        <v>2</v>
      </c>
      <c r="R68" s="8" t="str">
        <f>VLOOKUP(Tableau257[[#This Row],[PLACE GOUEZEC]],PointsClassement[],2,FALSE)</f>
        <v xml:space="preserve"> </v>
      </c>
      <c r="S68" s="8" t="s">
        <v>2</v>
      </c>
      <c r="T68" s="6" t="s">
        <v>2</v>
      </c>
      <c r="U68" s="7">
        <f>SUM(F68,H68,J68,L68,N68,P68,R68,T68,Tableau257[[#This Row],[JOKER]])</f>
        <v>0</v>
      </c>
    </row>
    <row r="69" spans="1:21" hidden="1" x14ac:dyDescent="0.35">
      <c r="A69">
        <v>66</v>
      </c>
      <c r="E69" s="3" t="s">
        <v>2</v>
      </c>
      <c r="F69" s="4" t="str">
        <f>VLOOKUP(Tableau257[[#This Row],[PLACE QUIMPER]],PointsClassement[],2,FALSE)</f>
        <v xml:space="preserve"> </v>
      </c>
      <c r="G69" s="5" t="s">
        <v>2</v>
      </c>
      <c r="H69" s="8" t="str">
        <f>VLOOKUP(Tableau257[[#This Row],[PLACE RIEC]],PointsClassement[],2,FALSE)</f>
        <v xml:space="preserve"> </v>
      </c>
      <c r="I69" s="5" t="s">
        <v>2</v>
      </c>
      <c r="J69" s="8" t="str">
        <f>VLOOKUP(Tableau257[[#This Row],[PLACE QUIMPERLE]],PointsClassement[],2,FALSE)</f>
        <v xml:space="preserve"> </v>
      </c>
      <c r="K69" s="5" t="s">
        <v>2</v>
      </c>
      <c r="L69" s="8" t="str">
        <f>VLOOKUP(Tableau257[[#This Row],[PLACE ERGUE]],PointsClassement[],2,FALSE)</f>
        <v xml:space="preserve"> </v>
      </c>
      <c r="M69" s="5" t="s">
        <v>2</v>
      </c>
      <c r="N69" s="8" t="str">
        <f>VLOOKUP(Tableau257[[#This Row],[PLACE TREGUNC]],PointsClassement[],2,FALSE)</f>
        <v xml:space="preserve"> </v>
      </c>
      <c r="O69" s="5" t="s">
        <v>2</v>
      </c>
      <c r="P69" s="8" t="str">
        <f>VLOOKUP(Tableau257[[#This Row],[PLACE SCAER]],PointsClassement[],2,FALSE)</f>
        <v xml:space="preserve"> </v>
      </c>
      <c r="Q69" s="5" t="s">
        <v>2</v>
      </c>
      <c r="R69" s="8" t="str">
        <f>VLOOKUP(Tableau257[[#This Row],[PLACE GOUEZEC]],PointsClassement[],2,FALSE)</f>
        <v xml:space="preserve"> </v>
      </c>
      <c r="S69" s="8" t="s">
        <v>2</v>
      </c>
      <c r="T69" s="6" t="s">
        <v>2</v>
      </c>
      <c r="U69" s="7">
        <f>SUM(F69,H69,J69,L69,N69,P69,R69,T69,Tableau257[[#This Row],[JOKER]])</f>
        <v>0</v>
      </c>
    </row>
    <row r="70" spans="1:21" hidden="1" x14ac:dyDescent="0.35">
      <c r="A70">
        <v>67</v>
      </c>
      <c r="E70" s="3" t="s">
        <v>2</v>
      </c>
      <c r="F70" s="4" t="str">
        <f>VLOOKUP(Tableau257[[#This Row],[PLACE QUIMPER]],PointsClassement[],2,FALSE)</f>
        <v xml:space="preserve"> </v>
      </c>
      <c r="G70" s="5" t="s">
        <v>2</v>
      </c>
      <c r="H70" s="8" t="str">
        <f>VLOOKUP(Tableau257[[#This Row],[PLACE RIEC]],PointsClassement[],2,FALSE)</f>
        <v xml:space="preserve"> </v>
      </c>
      <c r="I70" s="5" t="s">
        <v>2</v>
      </c>
      <c r="J70" s="8" t="str">
        <f>VLOOKUP(Tableau257[[#This Row],[PLACE QUIMPERLE]],PointsClassement[],2,FALSE)</f>
        <v xml:space="preserve"> </v>
      </c>
      <c r="K70" s="5" t="s">
        <v>2</v>
      </c>
      <c r="L70" s="8" t="str">
        <f>VLOOKUP(Tableau257[[#This Row],[PLACE ERGUE]],PointsClassement[],2,FALSE)</f>
        <v xml:space="preserve"> </v>
      </c>
      <c r="M70" s="5" t="s">
        <v>2</v>
      </c>
      <c r="N70" s="8" t="str">
        <f>VLOOKUP(Tableau257[[#This Row],[PLACE TREGUNC]],PointsClassement[],2,FALSE)</f>
        <v xml:space="preserve"> </v>
      </c>
      <c r="O70" s="5" t="s">
        <v>2</v>
      </c>
      <c r="P70" s="8" t="str">
        <f>VLOOKUP(Tableau257[[#This Row],[PLACE SCAER]],PointsClassement[],2,FALSE)</f>
        <v xml:space="preserve"> </v>
      </c>
      <c r="Q70" s="5" t="s">
        <v>2</v>
      </c>
      <c r="R70" s="8" t="str">
        <f>VLOOKUP(Tableau257[[#This Row],[PLACE GOUEZEC]],PointsClassement[],2,FALSE)</f>
        <v xml:space="preserve"> </v>
      </c>
      <c r="S70" s="8" t="s">
        <v>2</v>
      </c>
      <c r="T70" s="6" t="s">
        <v>2</v>
      </c>
      <c r="U70" s="7">
        <f>SUM(F70,H70,J70,L70,N70,P70,R70,T70,Tableau257[[#This Row],[JOKER]])</f>
        <v>0</v>
      </c>
    </row>
    <row r="71" spans="1:21" hidden="1" x14ac:dyDescent="0.35">
      <c r="A71">
        <v>68</v>
      </c>
      <c r="E71" s="3" t="s">
        <v>2</v>
      </c>
      <c r="F71" s="4" t="str">
        <f>VLOOKUP(Tableau257[[#This Row],[PLACE QUIMPER]],PointsClassement[],2,FALSE)</f>
        <v xml:space="preserve"> </v>
      </c>
      <c r="G71" s="5" t="s">
        <v>2</v>
      </c>
      <c r="H71" s="8" t="str">
        <f>VLOOKUP(Tableau257[[#This Row],[PLACE RIEC]],PointsClassement[],2,FALSE)</f>
        <v xml:space="preserve"> </v>
      </c>
      <c r="I71" s="5" t="s">
        <v>2</v>
      </c>
      <c r="J71" s="8" t="str">
        <f>VLOOKUP(Tableau257[[#This Row],[PLACE QUIMPERLE]],PointsClassement[],2,FALSE)</f>
        <v xml:space="preserve"> </v>
      </c>
      <c r="K71" s="5" t="s">
        <v>2</v>
      </c>
      <c r="L71" s="8" t="str">
        <f>VLOOKUP(Tableau257[[#This Row],[PLACE ERGUE]],PointsClassement[],2,FALSE)</f>
        <v xml:space="preserve"> </v>
      </c>
      <c r="M71" s="5" t="s">
        <v>2</v>
      </c>
      <c r="N71" s="8" t="str">
        <f>VLOOKUP(Tableau257[[#This Row],[PLACE TREGUNC]],PointsClassement[],2,FALSE)</f>
        <v xml:space="preserve"> </v>
      </c>
      <c r="O71" s="5" t="s">
        <v>2</v>
      </c>
      <c r="P71" s="8" t="str">
        <f>VLOOKUP(Tableau257[[#This Row],[PLACE SCAER]],PointsClassement[],2,FALSE)</f>
        <v xml:space="preserve"> </v>
      </c>
      <c r="Q71" s="5" t="s">
        <v>2</v>
      </c>
      <c r="R71" s="8" t="str">
        <f>VLOOKUP(Tableau257[[#This Row],[PLACE GOUEZEC]],PointsClassement[],2,FALSE)</f>
        <v xml:space="preserve"> </v>
      </c>
      <c r="S71" s="8" t="s">
        <v>2</v>
      </c>
      <c r="T71" s="6" t="s">
        <v>2</v>
      </c>
      <c r="U71" s="7">
        <f>SUM(F71,H71,J71,L71,N71,P71,R71,T71,Tableau257[[#This Row],[JOKER]])</f>
        <v>0</v>
      </c>
    </row>
    <row r="72" spans="1:21" hidden="1" x14ac:dyDescent="0.35">
      <c r="A72">
        <v>69</v>
      </c>
      <c r="E72" s="3" t="s">
        <v>2</v>
      </c>
      <c r="F72" s="4" t="str">
        <f>VLOOKUP(Tableau257[[#This Row],[PLACE QUIMPER]],PointsClassement[],2,FALSE)</f>
        <v xml:space="preserve"> </v>
      </c>
      <c r="G72" s="5" t="s">
        <v>2</v>
      </c>
      <c r="H72" s="8" t="str">
        <f>VLOOKUP(Tableau257[[#This Row],[PLACE RIEC]],PointsClassement[],2,FALSE)</f>
        <v xml:space="preserve"> </v>
      </c>
      <c r="I72" s="5" t="s">
        <v>2</v>
      </c>
      <c r="J72" s="8" t="str">
        <f>VLOOKUP(Tableau257[[#This Row],[PLACE QUIMPERLE]],PointsClassement[],2,FALSE)</f>
        <v xml:space="preserve"> </v>
      </c>
      <c r="K72" s="5" t="s">
        <v>2</v>
      </c>
      <c r="L72" s="8" t="str">
        <f>VLOOKUP(Tableau257[[#This Row],[PLACE ERGUE]],PointsClassement[],2,FALSE)</f>
        <v xml:space="preserve"> </v>
      </c>
      <c r="M72" s="5" t="s">
        <v>2</v>
      </c>
      <c r="N72" s="8" t="str">
        <f>VLOOKUP(Tableau257[[#This Row],[PLACE TREGUNC]],PointsClassement[],2,FALSE)</f>
        <v xml:space="preserve"> </v>
      </c>
      <c r="O72" s="5" t="s">
        <v>2</v>
      </c>
      <c r="P72" s="8" t="str">
        <f>VLOOKUP(Tableau257[[#This Row],[PLACE SCAER]],PointsClassement[],2,FALSE)</f>
        <v xml:space="preserve"> </v>
      </c>
      <c r="Q72" s="5" t="s">
        <v>2</v>
      </c>
      <c r="R72" s="8" t="str">
        <f>VLOOKUP(Tableau257[[#This Row],[PLACE GOUEZEC]],PointsClassement[],2,FALSE)</f>
        <v xml:space="preserve"> </v>
      </c>
      <c r="S72" s="8" t="s">
        <v>2</v>
      </c>
      <c r="T72" s="6" t="s">
        <v>2</v>
      </c>
      <c r="U72" s="7">
        <f>SUM(F72,H72,J72,L72,N72,P72,R72,T72,Tableau257[[#This Row],[JOKER]])</f>
        <v>0</v>
      </c>
    </row>
    <row r="73" spans="1:21" hidden="1" x14ac:dyDescent="0.35">
      <c r="A73">
        <v>70</v>
      </c>
      <c r="E73" s="3" t="s">
        <v>2</v>
      </c>
      <c r="F73" s="4" t="str">
        <f>VLOOKUP(Tableau257[[#This Row],[PLACE QUIMPER]],PointsClassement[],2,FALSE)</f>
        <v xml:space="preserve"> </v>
      </c>
      <c r="G73" s="5" t="s">
        <v>2</v>
      </c>
      <c r="H73" s="8" t="str">
        <f>VLOOKUP(Tableau257[[#This Row],[PLACE RIEC]],PointsClassement[],2,FALSE)</f>
        <v xml:space="preserve"> </v>
      </c>
      <c r="I73" s="5" t="s">
        <v>2</v>
      </c>
      <c r="J73" s="8" t="str">
        <f>VLOOKUP(Tableau257[[#This Row],[PLACE QUIMPERLE]],PointsClassement[],2,FALSE)</f>
        <v xml:space="preserve"> </v>
      </c>
      <c r="K73" s="5" t="s">
        <v>2</v>
      </c>
      <c r="L73" s="8" t="str">
        <f>VLOOKUP(Tableau257[[#This Row],[PLACE ERGUE]],PointsClassement[],2,FALSE)</f>
        <v xml:space="preserve"> </v>
      </c>
      <c r="M73" s="5" t="s">
        <v>2</v>
      </c>
      <c r="N73" s="8" t="str">
        <f>VLOOKUP(Tableau257[[#This Row],[PLACE TREGUNC]],PointsClassement[],2,FALSE)</f>
        <v xml:space="preserve"> </v>
      </c>
      <c r="O73" s="5" t="s">
        <v>2</v>
      </c>
      <c r="P73" s="8" t="str">
        <f>VLOOKUP(Tableau257[[#This Row],[PLACE SCAER]],PointsClassement[],2,FALSE)</f>
        <v xml:space="preserve"> </v>
      </c>
      <c r="Q73" s="5" t="s">
        <v>2</v>
      </c>
      <c r="R73" s="8" t="str">
        <f>VLOOKUP(Tableau257[[#This Row],[PLACE GOUEZEC]],PointsClassement[],2,FALSE)</f>
        <v xml:space="preserve"> </v>
      </c>
      <c r="S73" s="8" t="s">
        <v>2</v>
      </c>
      <c r="T73" s="6" t="s">
        <v>2</v>
      </c>
      <c r="U73" s="7">
        <f>SUM(F73,H73,J73,L73,N73,P73,R73,T73,Tableau257[[#This Row],[JOKER]])</f>
        <v>0</v>
      </c>
    </row>
    <row r="74" spans="1:21" hidden="1" x14ac:dyDescent="0.35">
      <c r="A74">
        <v>71</v>
      </c>
      <c r="E74" s="3" t="s">
        <v>2</v>
      </c>
      <c r="F74" s="4" t="str">
        <f>VLOOKUP(Tableau257[[#This Row],[PLACE QUIMPER]],PointsClassement[],2,FALSE)</f>
        <v xml:space="preserve"> </v>
      </c>
      <c r="G74" s="5" t="s">
        <v>2</v>
      </c>
      <c r="H74" s="8" t="str">
        <f>VLOOKUP(Tableau257[[#This Row],[PLACE RIEC]],PointsClassement[],2,FALSE)</f>
        <v xml:space="preserve"> </v>
      </c>
      <c r="I74" s="5" t="s">
        <v>2</v>
      </c>
      <c r="J74" s="8" t="str">
        <f>VLOOKUP(Tableau257[[#This Row],[PLACE QUIMPERLE]],PointsClassement[],2,FALSE)</f>
        <v xml:space="preserve"> </v>
      </c>
      <c r="K74" s="5" t="s">
        <v>2</v>
      </c>
      <c r="L74" s="8" t="str">
        <f>VLOOKUP(Tableau257[[#This Row],[PLACE ERGUE]],PointsClassement[],2,FALSE)</f>
        <v xml:space="preserve"> </v>
      </c>
      <c r="M74" s="5" t="s">
        <v>2</v>
      </c>
      <c r="N74" s="8" t="str">
        <f>VLOOKUP(Tableau257[[#This Row],[PLACE TREGUNC]],PointsClassement[],2,FALSE)</f>
        <v xml:space="preserve"> </v>
      </c>
      <c r="O74" s="5" t="s">
        <v>2</v>
      </c>
      <c r="P74" s="8" t="str">
        <f>VLOOKUP(Tableau257[[#This Row],[PLACE SCAER]],PointsClassement[],2,FALSE)</f>
        <v xml:space="preserve"> </v>
      </c>
      <c r="Q74" s="5" t="s">
        <v>2</v>
      </c>
      <c r="R74" s="8" t="str">
        <f>VLOOKUP(Tableau257[[#This Row],[PLACE GOUEZEC]],PointsClassement[],2,FALSE)</f>
        <v xml:space="preserve"> </v>
      </c>
      <c r="S74" s="8" t="s">
        <v>2</v>
      </c>
      <c r="T74" s="6" t="s">
        <v>2</v>
      </c>
      <c r="U74" s="7">
        <f>SUM(F74,H74,J74,L74,N74,P74,R74,T74,Tableau257[[#This Row],[JOKER]])</f>
        <v>0</v>
      </c>
    </row>
    <row r="75" spans="1:21" hidden="1" x14ac:dyDescent="0.35">
      <c r="A75">
        <v>72</v>
      </c>
      <c r="E75" s="3" t="s">
        <v>2</v>
      </c>
      <c r="F75" s="4" t="str">
        <f>VLOOKUP(Tableau257[[#This Row],[PLACE QUIMPER]],PointsClassement[],2,FALSE)</f>
        <v xml:space="preserve"> </v>
      </c>
      <c r="G75" s="5" t="s">
        <v>2</v>
      </c>
      <c r="H75" s="8" t="str">
        <f>VLOOKUP(Tableau257[[#This Row],[PLACE RIEC]],PointsClassement[],2,FALSE)</f>
        <v xml:space="preserve"> </v>
      </c>
      <c r="I75" s="5" t="s">
        <v>2</v>
      </c>
      <c r="J75" s="8" t="str">
        <f>VLOOKUP(Tableau257[[#This Row],[PLACE QUIMPERLE]],PointsClassement[],2,FALSE)</f>
        <v xml:space="preserve"> </v>
      </c>
      <c r="K75" s="5" t="s">
        <v>2</v>
      </c>
      <c r="L75" s="8" t="str">
        <f>VLOOKUP(Tableau257[[#This Row],[PLACE ERGUE]],PointsClassement[],2,FALSE)</f>
        <v xml:space="preserve"> </v>
      </c>
      <c r="M75" s="5" t="s">
        <v>2</v>
      </c>
      <c r="N75" s="8" t="str">
        <f>VLOOKUP(Tableau257[[#This Row],[PLACE TREGUNC]],PointsClassement[],2,FALSE)</f>
        <v xml:space="preserve"> </v>
      </c>
      <c r="O75" s="5" t="s">
        <v>2</v>
      </c>
      <c r="P75" s="8" t="str">
        <f>VLOOKUP(Tableau257[[#This Row],[PLACE SCAER]],PointsClassement[],2,FALSE)</f>
        <v xml:space="preserve"> </v>
      </c>
      <c r="Q75" s="5" t="s">
        <v>2</v>
      </c>
      <c r="R75" s="8" t="str">
        <f>VLOOKUP(Tableau257[[#This Row],[PLACE GOUEZEC]],PointsClassement[],2,FALSE)</f>
        <v xml:space="preserve"> </v>
      </c>
      <c r="S75" s="8" t="s">
        <v>2</v>
      </c>
      <c r="T75" s="6" t="s">
        <v>2</v>
      </c>
      <c r="U75" s="7">
        <f>SUM(F75,H75,J75,L75,N75,P75,R75,T75,Tableau257[[#This Row],[JOKER]])</f>
        <v>0</v>
      </c>
    </row>
    <row r="76" spans="1:21" hidden="1" x14ac:dyDescent="0.35">
      <c r="A76">
        <v>73</v>
      </c>
      <c r="E76" s="3" t="s">
        <v>2</v>
      </c>
      <c r="F76" s="4" t="str">
        <f>VLOOKUP(Tableau257[[#This Row],[PLACE QUIMPER]],PointsClassement[],2,FALSE)</f>
        <v xml:space="preserve"> </v>
      </c>
      <c r="G76" s="5" t="s">
        <v>2</v>
      </c>
      <c r="H76" s="8" t="str">
        <f>VLOOKUP(Tableau257[[#This Row],[PLACE RIEC]],PointsClassement[],2,FALSE)</f>
        <v xml:space="preserve"> </v>
      </c>
      <c r="I76" s="5" t="s">
        <v>2</v>
      </c>
      <c r="J76" s="8" t="str">
        <f>VLOOKUP(Tableau257[[#This Row],[PLACE QUIMPERLE]],PointsClassement[],2,FALSE)</f>
        <v xml:space="preserve"> </v>
      </c>
      <c r="K76" s="5" t="s">
        <v>2</v>
      </c>
      <c r="L76" s="8" t="str">
        <f>VLOOKUP(Tableau257[[#This Row],[PLACE ERGUE]],PointsClassement[],2,FALSE)</f>
        <v xml:space="preserve"> </v>
      </c>
      <c r="M76" s="5" t="s">
        <v>2</v>
      </c>
      <c r="N76" s="8" t="str">
        <f>VLOOKUP(Tableau257[[#This Row],[PLACE TREGUNC]],PointsClassement[],2,FALSE)</f>
        <v xml:space="preserve"> </v>
      </c>
      <c r="O76" s="5" t="s">
        <v>2</v>
      </c>
      <c r="P76" s="8" t="str">
        <f>VLOOKUP(Tableau257[[#This Row],[PLACE SCAER]],PointsClassement[],2,FALSE)</f>
        <v xml:space="preserve"> </v>
      </c>
      <c r="Q76" s="5" t="s">
        <v>2</v>
      </c>
      <c r="R76" s="8" t="str">
        <f>VLOOKUP(Tableau257[[#This Row],[PLACE GOUEZEC]],PointsClassement[],2,FALSE)</f>
        <v xml:space="preserve"> </v>
      </c>
      <c r="S76" s="8" t="s">
        <v>2</v>
      </c>
      <c r="T76" s="6" t="s">
        <v>2</v>
      </c>
      <c r="U76" s="7">
        <f>SUM(F76,H76,J76,L76,N76,P76,R76,T76,Tableau257[[#This Row],[JOKER]])</f>
        <v>0</v>
      </c>
    </row>
    <row r="77" spans="1:21" hidden="1" x14ac:dyDescent="0.35">
      <c r="A77">
        <v>74</v>
      </c>
      <c r="E77" s="3" t="s">
        <v>2</v>
      </c>
      <c r="F77" s="4" t="str">
        <f>VLOOKUP(Tableau257[[#This Row],[PLACE QUIMPER]],PointsClassement[],2,FALSE)</f>
        <v xml:space="preserve"> </v>
      </c>
      <c r="G77" s="5" t="s">
        <v>2</v>
      </c>
      <c r="H77" s="8" t="str">
        <f>VLOOKUP(Tableau257[[#This Row],[PLACE RIEC]],PointsClassement[],2,FALSE)</f>
        <v xml:space="preserve"> </v>
      </c>
      <c r="I77" s="5" t="s">
        <v>2</v>
      </c>
      <c r="J77" s="8" t="str">
        <f>VLOOKUP(Tableau257[[#This Row],[PLACE QUIMPERLE]],PointsClassement[],2,FALSE)</f>
        <v xml:space="preserve"> </v>
      </c>
      <c r="K77" s="5" t="s">
        <v>2</v>
      </c>
      <c r="L77" s="8" t="str">
        <f>VLOOKUP(Tableau257[[#This Row],[PLACE ERGUE]],PointsClassement[],2,FALSE)</f>
        <v xml:space="preserve"> </v>
      </c>
      <c r="M77" s="5" t="s">
        <v>2</v>
      </c>
      <c r="N77" s="8" t="str">
        <f>VLOOKUP(Tableau257[[#This Row],[PLACE TREGUNC]],PointsClassement[],2,FALSE)</f>
        <v xml:space="preserve"> </v>
      </c>
      <c r="O77" s="5" t="s">
        <v>2</v>
      </c>
      <c r="P77" s="8" t="str">
        <f>VLOOKUP(Tableau257[[#This Row],[PLACE SCAER]],PointsClassement[],2,FALSE)</f>
        <v xml:space="preserve"> </v>
      </c>
      <c r="Q77" s="5" t="s">
        <v>2</v>
      </c>
      <c r="R77" s="8" t="str">
        <f>VLOOKUP(Tableau257[[#This Row],[PLACE GOUEZEC]],PointsClassement[],2,FALSE)</f>
        <v xml:space="preserve"> </v>
      </c>
      <c r="S77" s="8" t="s">
        <v>2</v>
      </c>
      <c r="T77" s="6" t="s">
        <v>2</v>
      </c>
      <c r="U77" s="7">
        <f>SUM(F77,H77,J77,L77,N77,P77,R77,T77,Tableau257[[#This Row],[JOKER]])</f>
        <v>0</v>
      </c>
    </row>
    <row r="78" spans="1:21" hidden="1" x14ac:dyDescent="0.35">
      <c r="A78">
        <v>75</v>
      </c>
      <c r="E78" s="3" t="s">
        <v>2</v>
      </c>
      <c r="F78" s="4" t="str">
        <f>VLOOKUP(Tableau257[[#This Row],[PLACE QUIMPER]],PointsClassement[],2,FALSE)</f>
        <v xml:space="preserve"> </v>
      </c>
      <c r="G78" s="5" t="s">
        <v>2</v>
      </c>
      <c r="H78" s="8" t="str">
        <f>VLOOKUP(Tableau257[[#This Row],[PLACE RIEC]],PointsClassement[],2,FALSE)</f>
        <v xml:space="preserve"> </v>
      </c>
      <c r="I78" s="5" t="s">
        <v>2</v>
      </c>
      <c r="J78" s="8" t="str">
        <f>VLOOKUP(Tableau257[[#This Row],[PLACE QUIMPERLE]],PointsClassement[],2,FALSE)</f>
        <v xml:space="preserve"> </v>
      </c>
      <c r="K78" s="5" t="s">
        <v>2</v>
      </c>
      <c r="L78" s="8" t="str">
        <f>VLOOKUP(Tableau257[[#This Row],[PLACE ERGUE]],PointsClassement[],2,FALSE)</f>
        <v xml:space="preserve"> </v>
      </c>
      <c r="M78" s="5" t="s">
        <v>2</v>
      </c>
      <c r="N78" s="8" t="str">
        <f>VLOOKUP(Tableau257[[#This Row],[PLACE TREGUNC]],PointsClassement[],2,FALSE)</f>
        <v xml:space="preserve"> </v>
      </c>
      <c r="O78" s="5" t="s">
        <v>2</v>
      </c>
      <c r="P78" s="8" t="str">
        <f>VLOOKUP(Tableau257[[#This Row],[PLACE SCAER]],PointsClassement[],2,FALSE)</f>
        <v xml:space="preserve"> </v>
      </c>
      <c r="Q78" s="5" t="s">
        <v>2</v>
      </c>
      <c r="R78" s="8" t="str">
        <f>VLOOKUP(Tableau257[[#This Row],[PLACE GOUEZEC]],PointsClassement[],2,FALSE)</f>
        <v xml:space="preserve"> </v>
      </c>
      <c r="S78" s="8" t="s">
        <v>2</v>
      </c>
      <c r="T78" s="6" t="s">
        <v>2</v>
      </c>
      <c r="U78" s="7">
        <f>SUM(F78,H78,J78,L78,N78,P78,R78,T78,Tableau257[[#This Row],[JOKER]])</f>
        <v>0</v>
      </c>
    </row>
    <row r="79" spans="1:21" hidden="1" x14ac:dyDescent="0.35">
      <c r="A79">
        <v>76</v>
      </c>
      <c r="E79" s="3" t="s">
        <v>2</v>
      </c>
      <c r="F79" s="4" t="str">
        <f>VLOOKUP(Tableau257[[#This Row],[PLACE QUIMPER]],PointsClassement[],2,FALSE)</f>
        <v xml:space="preserve"> </v>
      </c>
      <c r="G79" s="5" t="s">
        <v>2</v>
      </c>
      <c r="H79" s="8" t="str">
        <f>VLOOKUP(Tableau257[[#This Row],[PLACE RIEC]],PointsClassement[],2,FALSE)</f>
        <v xml:space="preserve"> </v>
      </c>
      <c r="I79" s="5" t="s">
        <v>2</v>
      </c>
      <c r="J79" s="8" t="str">
        <f>VLOOKUP(Tableau257[[#This Row],[PLACE QUIMPERLE]],PointsClassement[],2,FALSE)</f>
        <v xml:space="preserve"> </v>
      </c>
      <c r="K79" s="5" t="s">
        <v>2</v>
      </c>
      <c r="L79" s="8" t="str">
        <f>VLOOKUP(Tableau257[[#This Row],[PLACE ERGUE]],PointsClassement[],2,FALSE)</f>
        <v xml:space="preserve"> </v>
      </c>
      <c r="M79" s="5" t="s">
        <v>2</v>
      </c>
      <c r="N79" s="8" t="str">
        <f>VLOOKUP(Tableau257[[#This Row],[PLACE TREGUNC]],PointsClassement[],2,FALSE)</f>
        <v xml:space="preserve"> </v>
      </c>
      <c r="O79" s="5" t="s">
        <v>2</v>
      </c>
      <c r="P79" s="8" t="str">
        <f>VLOOKUP(Tableau257[[#This Row],[PLACE SCAER]],PointsClassement[],2,FALSE)</f>
        <v xml:space="preserve"> </v>
      </c>
      <c r="Q79" s="5" t="s">
        <v>2</v>
      </c>
      <c r="R79" s="8" t="str">
        <f>VLOOKUP(Tableau257[[#This Row],[PLACE GOUEZEC]],PointsClassement[],2,FALSE)</f>
        <v xml:space="preserve"> </v>
      </c>
      <c r="S79" s="8" t="s">
        <v>2</v>
      </c>
      <c r="T79" s="6" t="s">
        <v>2</v>
      </c>
      <c r="U79" s="7">
        <f>SUM(F79,H79,J79,L79,N79,P79,R79,T79,Tableau257[[#This Row],[JOKER]])</f>
        <v>0</v>
      </c>
    </row>
    <row r="80" spans="1:21" hidden="1" x14ac:dyDescent="0.35">
      <c r="A80">
        <v>77</v>
      </c>
      <c r="E80" s="3" t="s">
        <v>2</v>
      </c>
      <c r="F80" s="4" t="str">
        <f>VLOOKUP(Tableau257[[#This Row],[PLACE QUIMPER]],PointsClassement[],2,FALSE)</f>
        <v xml:space="preserve"> </v>
      </c>
      <c r="G80" s="5" t="s">
        <v>2</v>
      </c>
      <c r="H80" s="8" t="str">
        <f>VLOOKUP(Tableau257[[#This Row],[PLACE RIEC]],PointsClassement[],2,FALSE)</f>
        <v xml:space="preserve"> </v>
      </c>
      <c r="I80" s="5" t="s">
        <v>2</v>
      </c>
      <c r="J80" s="8" t="str">
        <f>VLOOKUP(Tableau257[[#This Row],[PLACE QUIMPERLE]],PointsClassement[],2,FALSE)</f>
        <v xml:space="preserve"> </v>
      </c>
      <c r="K80" s="5" t="s">
        <v>2</v>
      </c>
      <c r="L80" s="8" t="str">
        <f>VLOOKUP(Tableau257[[#This Row],[PLACE ERGUE]],PointsClassement[],2,FALSE)</f>
        <v xml:space="preserve"> </v>
      </c>
      <c r="M80" s="5" t="s">
        <v>2</v>
      </c>
      <c r="N80" s="8" t="str">
        <f>VLOOKUP(Tableau257[[#This Row],[PLACE TREGUNC]],PointsClassement[],2,FALSE)</f>
        <v xml:space="preserve"> </v>
      </c>
      <c r="O80" s="5" t="s">
        <v>2</v>
      </c>
      <c r="P80" s="8" t="str">
        <f>VLOOKUP(Tableau257[[#This Row],[PLACE SCAER]],PointsClassement[],2,FALSE)</f>
        <v xml:space="preserve"> </v>
      </c>
      <c r="Q80" s="5" t="s">
        <v>2</v>
      </c>
      <c r="R80" s="8" t="str">
        <f>VLOOKUP(Tableau257[[#This Row],[PLACE GOUEZEC]],PointsClassement[],2,FALSE)</f>
        <v xml:space="preserve"> </v>
      </c>
      <c r="S80" s="8" t="s">
        <v>2</v>
      </c>
      <c r="T80" s="6" t="s">
        <v>2</v>
      </c>
      <c r="U80" s="7">
        <f>SUM(F80,H80,J80,L80,N80,P80,R80,T80,Tableau257[[#This Row],[JOKER]])</f>
        <v>0</v>
      </c>
    </row>
    <row r="81" spans="1:21" hidden="1" x14ac:dyDescent="0.35">
      <c r="A81">
        <v>78</v>
      </c>
      <c r="E81" s="3" t="s">
        <v>2</v>
      </c>
      <c r="F81" s="4" t="str">
        <f>VLOOKUP(Tableau257[[#This Row],[PLACE QUIMPER]],PointsClassement[],2,FALSE)</f>
        <v xml:space="preserve"> </v>
      </c>
      <c r="G81" s="5" t="s">
        <v>2</v>
      </c>
      <c r="H81" s="8" t="str">
        <f>VLOOKUP(Tableau257[[#This Row],[PLACE RIEC]],PointsClassement[],2,FALSE)</f>
        <v xml:space="preserve"> </v>
      </c>
      <c r="I81" s="5" t="s">
        <v>2</v>
      </c>
      <c r="J81" s="8" t="str">
        <f>VLOOKUP(Tableau257[[#This Row],[PLACE QUIMPERLE]],PointsClassement[],2,FALSE)</f>
        <v xml:space="preserve"> </v>
      </c>
      <c r="K81" s="5" t="s">
        <v>2</v>
      </c>
      <c r="L81" s="8" t="str">
        <f>VLOOKUP(Tableau257[[#This Row],[PLACE ERGUE]],PointsClassement[],2,FALSE)</f>
        <v xml:space="preserve"> </v>
      </c>
      <c r="M81" s="5" t="s">
        <v>2</v>
      </c>
      <c r="N81" s="8" t="str">
        <f>VLOOKUP(Tableau257[[#This Row],[PLACE TREGUNC]],PointsClassement[],2,FALSE)</f>
        <v xml:space="preserve"> </v>
      </c>
      <c r="O81" s="5" t="s">
        <v>2</v>
      </c>
      <c r="P81" s="8" t="str">
        <f>VLOOKUP(Tableau257[[#This Row],[PLACE SCAER]],PointsClassement[],2,FALSE)</f>
        <v xml:space="preserve"> </v>
      </c>
      <c r="Q81" s="5" t="s">
        <v>2</v>
      </c>
      <c r="R81" s="8" t="str">
        <f>VLOOKUP(Tableau257[[#This Row],[PLACE GOUEZEC]],PointsClassement[],2,FALSE)</f>
        <v xml:space="preserve"> </v>
      </c>
      <c r="S81" s="8" t="s">
        <v>2</v>
      </c>
      <c r="T81" s="6" t="s">
        <v>2</v>
      </c>
      <c r="U81" s="7">
        <f>SUM(F81,H81,J81,L81,N81,P81,R81,T81,Tableau257[[#This Row],[JOKER]])</f>
        <v>0</v>
      </c>
    </row>
    <row r="82" spans="1:21" hidden="1" x14ac:dyDescent="0.35">
      <c r="A82">
        <v>79</v>
      </c>
      <c r="E82" s="3" t="s">
        <v>2</v>
      </c>
      <c r="F82" s="4" t="str">
        <f>VLOOKUP(Tableau257[[#This Row],[PLACE QUIMPER]],PointsClassement[],2,FALSE)</f>
        <v xml:space="preserve"> </v>
      </c>
      <c r="G82" s="5" t="s">
        <v>2</v>
      </c>
      <c r="H82" s="8" t="str">
        <f>VLOOKUP(Tableau257[[#This Row],[PLACE RIEC]],PointsClassement[],2,FALSE)</f>
        <v xml:space="preserve"> </v>
      </c>
      <c r="I82" s="5" t="s">
        <v>2</v>
      </c>
      <c r="J82" s="8" t="str">
        <f>VLOOKUP(Tableau257[[#This Row],[PLACE QUIMPERLE]],PointsClassement[],2,FALSE)</f>
        <v xml:space="preserve"> </v>
      </c>
      <c r="K82" s="5" t="s">
        <v>2</v>
      </c>
      <c r="L82" s="8" t="str">
        <f>VLOOKUP(Tableau257[[#This Row],[PLACE ERGUE]],PointsClassement[],2,FALSE)</f>
        <v xml:space="preserve"> </v>
      </c>
      <c r="M82" s="5" t="s">
        <v>2</v>
      </c>
      <c r="N82" s="8" t="str">
        <f>VLOOKUP(Tableau257[[#This Row],[PLACE TREGUNC]],PointsClassement[],2,FALSE)</f>
        <v xml:space="preserve"> </v>
      </c>
      <c r="O82" s="5" t="s">
        <v>2</v>
      </c>
      <c r="P82" s="8" t="str">
        <f>VLOOKUP(Tableau257[[#This Row],[PLACE SCAER]],PointsClassement[],2,FALSE)</f>
        <v xml:space="preserve"> </v>
      </c>
      <c r="Q82" s="5" t="s">
        <v>2</v>
      </c>
      <c r="R82" s="8" t="str">
        <f>VLOOKUP(Tableau257[[#This Row],[PLACE GOUEZEC]],PointsClassement[],2,FALSE)</f>
        <v xml:space="preserve"> </v>
      </c>
      <c r="S82" s="8" t="s">
        <v>2</v>
      </c>
      <c r="T82" s="6" t="s">
        <v>2</v>
      </c>
      <c r="U82" s="7">
        <f>SUM(F82,H82,J82,L82,N82,P82,R82,T82,Tableau257[[#This Row],[JOKER]])</f>
        <v>0</v>
      </c>
    </row>
    <row r="83" spans="1:21" hidden="1" x14ac:dyDescent="0.35">
      <c r="A83">
        <v>80</v>
      </c>
      <c r="E83" s="3" t="s">
        <v>2</v>
      </c>
      <c r="F83" s="4" t="str">
        <f>VLOOKUP(Tableau257[[#This Row],[PLACE QUIMPER]],PointsClassement[],2,FALSE)</f>
        <v xml:space="preserve"> </v>
      </c>
      <c r="G83" s="5" t="s">
        <v>2</v>
      </c>
      <c r="H83" s="8" t="str">
        <f>VLOOKUP(Tableau257[[#This Row],[PLACE RIEC]],PointsClassement[],2,FALSE)</f>
        <v xml:space="preserve"> </v>
      </c>
      <c r="I83" s="5" t="s">
        <v>2</v>
      </c>
      <c r="J83" s="8" t="str">
        <f>VLOOKUP(Tableau257[[#This Row],[PLACE QUIMPERLE]],PointsClassement[],2,FALSE)</f>
        <v xml:space="preserve"> </v>
      </c>
      <c r="K83" s="5" t="s">
        <v>2</v>
      </c>
      <c r="L83" s="8" t="str">
        <f>VLOOKUP(Tableau257[[#This Row],[PLACE ERGUE]],PointsClassement[],2,FALSE)</f>
        <v xml:space="preserve"> </v>
      </c>
      <c r="M83" s="5" t="s">
        <v>2</v>
      </c>
      <c r="N83" s="8" t="str">
        <f>VLOOKUP(Tableau257[[#This Row],[PLACE TREGUNC]],PointsClassement[],2,FALSE)</f>
        <v xml:space="preserve"> </v>
      </c>
      <c r="O83" s="5" t="s">
        <v>2</v>
      </c>
      <c r="P83" s="8" t="str">
        <f>VLOOKUP(Tableau257[[#This Row],[PLACE SCAER]],PointsClassement[],2,FALSE)</f>
        <v xml:space="preserve"> </v>
      </c>
      <c r="Q83" s="5" t="s">
        <v>2</v>
      </c>
      <c r="R83" s="8" t="str">
        <f>VLOOKUP(Tableau257[[#This Row],[PLACE GOUEZEC]],PointsClassement[],2,FALSE)</f>
        <v xml:space="preserve"> </v>
      </c>
      <c r="S83" s="8" t="s">
        <v>2</v>
      </c>
      <c r="T83" s="6" t="s">
        <v>2</v>
      </c>
      <c r="U83" s="7">
        <f>SUM(F83,H83,J83,L83,N83,P83,R83,T83,Tableau257[[#This Row],[JOKER]])</f>
        <v>0</v>
      </c>
    </row>
    <row r="84" spans="1:21" hidden="1" x14ac:dyDescent="0.35">
      <c r="A84">
        <v>81</v>
      </c>
      <c r="E84" s="3" t="s">
        <v>2</v>
      </c>
      <c r="F84" s="4" t="str">
        <f>VLOOKUP(Tableau257[[#This Row],[PLACE QUIMPER]],PointsClassement[],2,FALSE)</f>
        <v xml:space="preserve"> </v>
      </c>
      <c r="G84" s="5" t="s">
        <v>2</v>
      </c>
      <c r="H84" s="8" t="str">
        <f>VLOOKUP(Tableau257[[#This Row],[PLACE RIEC]],PointsClassement[],2,FALSE)</f>
        <v xml:space="preserve"> </v>
      </c>
      <c r="I84" s="5" t="s">
        <v>2</v>
      </c>
      <c r="J84" s="8" t="str">
        <f>VLOOKUP(Tableau257[[#This Row],[PLACE QUIMPERLE]],PointsClassement[],2,FALSE)</f>
        <v xml:space="preserve"> </v>
      </c>
      <c r="K84" s="5" t="s">
        <v>2</v>
      </c>
      <c r="L84" s="8" t="str">
        <f>VLOOKUP(Tableau257[[#This Row],[PLACE ERGUE]],PointsClassement[],2,FALSE)</f>
        <v xml:space="preserve"> </v>
      </c>
      <c r="M84" s="5" t="s">
        <v>2</v>
      </c>
      <c r="N84" s="8" t="str">
        <f>VLOOKUP(Tableau257[[#This Row],[PLACE TREGUNC]],PointsClassement[],2,FALSE)</f>
        <v xml:space="preserve"> </v>
      </c>
      <c r="O84" s="5" t="s">
        <v>2</v>
      </c>
      <c r="P84" s="8" t="str">
        <f>VLOOKUP(Tableau257[[#This Row],[PLACE SCAER]],PointsClassement[],2,FALSE)</f>
        <v xml:space="preserve"> </v>
      </c>
      <c r="Q84" s="5" t="s">
        <v>2</v>
      </c>
      <c r="R84" s="8" t="str">
        <f>VLOOKUP(Tableau257[[#This Row],[PLACE GOUEZEC]],PointsClassement[],2,FALSE)</f>
        <v xml:space="preserve"> </v>
      </c>
      <c r="S84" s="8" t="s">
        <v>2</v>
      </c>
      <c r="T84" s="6" t="s">
        <v>2</v>
      </c>
      <c r="U84" s="7">
        <f>SUM(F84,H84,J84,L84,N84,P84,R84,T84,Tableau257[[#This Row],[JOKER]])</f>
        <v>0</v>
      </c>
    </row>
    <row r="85" spans="1:21" hidden="1" x14ac:dyDescent="0.35">
      <c r="A85">
        <v>82</v>
      </c>
      <c r="E85" s="3" t="s">
        <v>2</v>
      </c>
      <c r="F85" s="4" t="str">
        <f>VLOOKUP(Tableau257[[#This Row],[PLACE QUIMPER]],PointsClassement[],2,FALSE)</f>
        <v xml:space="preserve"> </v>
      </c>
      <c r="G85" s="5" t="s">
        <v>2</v>
      </c>
      <c r="H85" s="8" t="str">
        <f>VLOOKUP(Tableau257[[#This Row],[PLACE RIEC]],PointsClassement[],2,FALSE)</f>
        <v xml:space="preserve"> </v>
      </c>
      <c r="I85" s="5" t="s">
        <v>2</v>
      </c>
      <c r="J85" s="8" t="str">
        <f>VLOOKUP(Tableau257[[#This Row],[PLACE QUIMPERLE]],PointsClassement[],2,FALSE)</f>
        <v xml:space="preserve"> </v>
      </c>
      <c r="K85" s="5" t="s">
        <v>2</v>
      </c>
      <c r="L85" s="8" t="str">
        <f>VLOOKUP(Tableau257[[#This Row],[PLACE ERGUE]],PointsClassement[],2,FALSE)</f>
        <v xml:space="preserve"> </v>
      </c>
      <c r="M85" s="5" t="s">
        <v>2</v>
      </c>
      <c r="N85" s="8" t="str">
        <f>VLOOKUP(Tableau257[[#This Row],[PLACE TREGUNC]],PointsClassement[],2,FALSE)</f>
        <v xml:space="preserve"> </v>
      </c>
      <c r="O85" s="5" t="s">
        <v>2</v>
      </c>
      <c r="P85" s="8" t="str">
        <f>VLOOKUP(Tableau257[[#This Row],[PLACE SCAER]],PointsClassement[],2,FALSE)</f>
        <v xml:space="preserve"> </v>
      </c>
      <c r="Q85" s="5" t="s">
        <v>2</v>
      </c>
      <c r="R85" s="8" t="str">
        <f>VLOOKUP(Tableau257[[#This Row],[PLACE GOUEZEC]],PointsClassement[],2,FALSE)</f>
        <v xml:space="preserve"> </v>
      </c>
      <c r="S85" s="8" t="s">
        <v>2</v>
      </c>
      <c r="T85" s="6" t="s">
        <v>2</v>
      </c>
      <c r="U85" s="7">
        <f>SUM(F85,H85,J85,L85,N85,P85,R85,T85,Tableau257[[#This Row],[JOKER]])</f>
        <v>0</v>
      </c>
    </row>
    <row r="86" spans="1:21" hidden="1" x14ac:dyDescent="0.35">
      <c r="A86">
        <v>83</v>
      </c>
      <c r="E86" s="3" t="s">
        <v>2</v>
      </c>
      <c r="F86" s="4" t="str">
        <f>VLOOKUP(Tableau257[[#This Row],[PLACE QUIMPER]],PointsClassement[],2,FALSE)</f>
        <v xml:space="preserve"> </v>
      </c>
      <c r="G86" s="5" t="s">
        <v>2</v>
      </c>
      <c r="H86" s="8" t="str">
        <f>VLOOKUP(Tableau257[[#This Row],[PLACE RIEC]],PointsClassement[],2,FALSE)</f>
        <v xml:space="preserve"> </v>
      </c>
      <c r="I86" s="5" t="s">
        <v>2</v>
      </c>
      <c r="J86" s="8" t="str">
        <f>VLOOKUP(Tableau257[[#This Row],[PLACE QUIMPERLE]],PointsClassement[],2,FALSE)</f>
        <v xml:space="preserve"> </v>
      </c>
      <c r="K86" s="5" t="s">
        <v>2</v>
      </c>
      <c r="L86" s="8" t="str">
        <f>VLOOKUP(Tableau257[[#This Row],[PLACE ERGUE]],PointsClassement[],2,FALSE)</f>
        <v xml:space="preserve"> </v>
      </c>
      <c r="M86" s="5" t="s">
        <v>2</v>
      </c>
      <c r="N86" s="8" t="str">
        <f>VLOOKUP(Tableau257[[#This Row],[PLACE TREGUNC]],PointsClassement[],2,FALSE)</f>
        <v xml:space="preserve"> </v>
      </c>
      <c r="O86" s="5" t="s">
        <v>2</v>
      </c>
      <c r="P86" s="8" t="str">
        <f>VLOOKUP(Tableau257[[#This Row],[PLACE SCAER]],PointsClassement[],2,FALSE)</f>
        <v xml:space="preserve"> </v>
      </c>
      <c r="Q86" s="5" t="s">
        <v>2</v>
      </c>
      <c r="R86" s="8" t="str">
        <f>VLOOKUP(Tableau257[[#This Row],[PLACE GOUEZEC]],PointsClassement[],2,FALSE)</f>
        <v xml:space="preserve"> </v>
      </c>
      <c r="S86" s="8" t="s">
        <v>2</v>
      </c>
      <c r="T86" s="6" t="s">
        <v>2</v>
      </c>
      <c r="U86" s="7">
        <f>SUM(F86,H86,J86,L86,N86,P86,R86,T86,Tableau257[[#This Row],[JOKER]])</f>
        <v>0</v>
      </c>
    </row>
    <row r="87" spans="1:21" hidden="1" x14ac:dyDescent="0.35">
      <c r="A87">
        <v>84</v>
      </c>
      <c r="E87" s="3" t="s">
        <v>2</v>
      </c>
      <c r="F87" s="4" t="str">
        <f>VLOOKUP(Tableau257[[#This Row],[PLACE QUIMPER]],PointsClassement[],2,FALSE)</f>
        <v xml:space="preserve"> </v>
      </c>
      <c r="G87" s="5" t="s">
        <v>2</v>
      </c>
      <c r="H87" s="8" t="str">
        <f>VLOOKUP(Tableau257[[#This Row],[PLACE RIEC]],PointsClassement[],2,FALSE)</f>
        <v xml:space="preserve"> </v>
      </c>
      <c r="I87" s="5" t="s">
        <v>2</v>
      </c>
      <c r="J87" s="8" t="str">
        <f>VLOOKUP(Tableau257[[#This Row],[PLACE QUIMPERLE]],PointsClassement[],2,FALSE)</f>
        <v xml:space="preserve"> </v>
      </c>
      <c r="K87" s="5" t="s">
        <v>2</v>
      </c>
      <c r="L87" s="8" t="str">
        <f>VLOOKUP(Tableau257[[#This Row],[PLACE ERGUE]],PointsClassement[],2,FALSE)</f>
        <v xml:space="preserve"> </v>
      </c>
      <c r="M87" s="5" t="s">
        <v>2</v>
      </c>
      <c r="N87" s="8" t="str">
        <f>VLOOKUP(Tableau257[[#This Row],[PLACE TREGUNC]],PointsClassement[],2,FALSE)</f>
        <v xml:space="preserve"> </v>
      </c>
      <c r="O87" s="5" t="s">
        <v>2</v>
      </c>
      <c r="P87" s="8" t="str">
        <f>VLOOKUP(Tableau257[[#This Row],[PLACE SCAER]],PointsClassement[],2,FALSE)</f>
        <v xml:space="preserve"> </v>
      </c>
      <c r="Q87" s="5" t="s">
        <v>2</v>
      </c>
      <c r="R87" s="8" t="str">
        <f>VLOOKUP(Tableau257[[#This Row],[PLACE GOUEZEC]],PointsClassement[],2,FALSE)</f>
        <v xml:space="preserve"> </v>
      </c>
      <c r="S87" s="8" t="s">
        <v>2</v>
      </c>
      <c r="T87" s="6" t="s">
        <v>2</v>
      </c>
      <c r="U87" s="7">
        <f>SUM(F87,H87,J87,L87,N87,P87,R87,T87,Tableau257[[#This Row],[JOKER]])</f>
        <v>0</v>
      </c>
    </row>
    <row r="88" spans="1:21" hidden="1" x14ac:dyDescent="0.35">
      <c r="A88">
        <v>85</v>
      </c>
      <c r="E88" s="3" t="s">
        <v>2</v>
      </c>
      <c r="F88" s="4" t="str">
        <f>VLOOKUP(Tableau257[[#This Row],[PLACE QUIMPER]],PointsClassement[],2,FALSE)</f>
        <v xml:space="preserve"> </v>
      </c>
      <c r="G88" s="5" t="s">
        <v>2</v>
      </c>
      <c r="H88" s="8" t="str">
        <f>VLOOKUP(Tableau257[[#This Row],[PLACE RIEC]],PointsClassement[],2,FALSE)</f>
        <v xml:space="preserve"> </v>
      </c>
      <c r="I88" s="5" t="s">
        <v>2</v>
      </c>
      <c r="J88" s="8" t="str">
        <f>VLOOKUP(Tableau257[[#This Row],[PLACE QUIMPERLE]],PointsClassement[],2,FALSE)</f>
        <v xml:space="preserve"> </v>
      </c>
      <c r="K88" s="5" t="s">
        <v>2</v>
      </c>
      <c r="L88" s="8" t="str">
        <f>VLOOKUP(Tableau257[[#This Row],[PLACE ERGUE]],PointsClassement[],2,FALSE)</f>
        <v xml:space="preserve"> </v>
      </c>
      <c r="M88" s="5" t="s">
        <v>2</v>
      </c>
      <c r="N88" s="8" t="str">
        <f>VLOOKUP(Tableau257[[#This Row],[PLACE TREGUNC]],PointsClassement[],2,FALSE)</f>
        <v xml:space="preserve"> </v>
      </c>
      <c r="O88" s="5" t="s">
        <v>2</v>
      </c>
      <c r="P88" s="8" t="str">
        <f>VLOOKUP(Tableau257[[#This Row],[PLACE SCAER]],PointsClassement[],2,FALSE)</f>
        <v xml:space="preserve"> </v>
      </c>
      <c r="Q88" s="5" t="s">
        <v>2</v>
      </c>
      <c r="R88" s="8" t="str">
        <f>VLOOKUP(Tableau257[[#This Row],[PLACE GOUEZEC]],PointsClassement[],2,FALSE)</f>
        <v xml:space="preserve"> </v>
      </c>
      <c r="S88" s="8" t="s">
        <v>2</v>
      </c>
      <c r="T88" s="6" t="s">
        <v>2</v>
      </c>
      <c r="U88" s="7">
        <f>SUM(F88,H88,J88,L88,N88,P88,R88,T88,Tableau257[[#This Row],[JOKER]])</f>
        <v>0</v>
      </c>
    </row>
    <row r="89" spans="1:21" hidden="1" x14ac:dyDescent="0.35">
      <c r="A89">
        <v>86</v>
      </c>
      <c r="E89" s="3" t="s">
        <v>2</v>
      </c>
      <c r="F89" s="4" t="str">
        <f>VLOOKUP(Tableau257[[#This Row],[PLACE QUIMPER]],PointsClassement[],2,FALSE)</f>
        <v xml:space="preserve"> </v>
      </c>
      <c r="G89" s="5" t="s">
        <v>2</v>
      </c>
      <c r="H89" s="8" t="str">
        <f>VLOOKUP(Tableau257[[#This Row],[PLACE RIEC]],PointsClassement[],2,FALSE)</f>
        <v xml:space="preserve"> </v>
      </c>
      <c r="I89" s="5" t="s">
        <v>2</v>
      </c>
      <c r="J89" s="8" t="str">
        <f>VLOOKUP(Tableau257[[#This Row],[PLACE QUIMPERLE]],PointsClassement[],2,FALSE)</f>
        <v xml:space="preserve"> </v>
      </c>
      <c r="K89" s="5" t="s">
        <v>2</v>
      </c>
      <c r="L89" s="8" t="str">
        <f>VLOOKUP(Tableau257[[#This Row],[PLACE ERGUE]],PointsClassement[],2,FALSE)</f>
        <v xml:space="preserve"> </v>
      </c>
      <c r="M89" s="5" t="s">
        <v>2</v>
      </c>
      <c r="N89" s="8" t="str">
        <f>VLOOKUP(Tableau257[[#This Row],[PLACE TREGUNC]],PointsClassement[],2,FALSE)</f>
        <v xml:space="preserve"> </v>
      </c>
      <c r="O89" s="5" t="s">
        <v>2</v>
      </c>
      <c r="P89" s="8" t="str">
        <f>VLOOKUP(Tableau257[[#This Row],[PLACE SCAER]],PointsClassement[],2,FALSE)</f>
        <v xml:space="preserve"> </v>
      </c>
      <c r="Q89" s="5" t="s">
        <v>2</v>
      </c>
      <c r="R89" s="8" t="str">
        <f>VLOOKUP(Tableau257[[#This Row],[PLACE GOUEZEC]],PointsClassement[],2,FALSE)</f>
        <v xml:space="preserve"> </v>
      </c>
      <c r="S89" s="8" t="s">
        <v>2</v>
      </c>
      <c r="T89" s="6" t="s">
        <v>2</v>
      </c>
      <c r="U89" s="7">
        <f>SUM(F89,H89,J89,L89,N89,P89,R89,T89,Tableau257[[#This Row],[JOKER]])</f>
        <v>0</v>
      </c>
    </row>
    <row r="90" spans="1:21" hidden="1" x14ac:dyDescent="0.35">
      <c r="A90">
        <v>87</v>
      </c>
      <c r="E90" s="3" t="s">
        <v>2</v>
      </c>
      <c r="F90" s="4" t="str">
        <f>VLOOKUP(Tableau257[[#This Row],[PLACE QUIMPER]],PointsClassement[],2,FALSE)</f>
        <v xml:space="preserve"> </v>
      </c>
      <c r="G90" s="5" t="s">
        <v>2</v>
      </c>
      <c r="H90" s="8" t="str">
        <f>VLOOKUP(Tableau257[[#This Row],[PLACE RIEC]],PointsClassement[],2,FALSE)</f>
        <v xml:space="preserve"> </v>
      </c>
      <c r="I90" s="5" t="s">
        <v>2</v>
      </c>
      <c r="J90" s="8" t="str">
        <f>VLOOKUP(Tableau257[[#This Row],[PLACE QUIMPERLE]],PointsClassement[],2,FALSE)</f>
        <v xml:space="preserve"> </v>
      </c>
      <c r="K90" s="5" t="s">
        <v>2</v>
      </c>
      <c r="L90" s="8" t="str">
        <f>VLOOKUP(Tableau257[[#This Row],[PLACE ERGUE]],PointsClassement[],2,FALSE)</f>
        <v xml:space="preserve"> </v>
      </c>
      <c r="M90" s="5" t="s">
        <v>2</v>
      </c>
      <c r="N90" s="8" t="str">
        <f>VLOOKUP(Tableau257[[#This Row],[PLACE TREGUNC]],PointsClassement[],2,FALSE)</f>
        <v xml:space="preserve"> </v>
      </c>
      <c r="O90" s="5" t="s">
        <v>2</v>
      </c>
      <c r="P90" s="8" t="str">
        <f>VLOOKUP(Tableau257[[#This Row],[PLACE SCAER]],PointsClassement[],2,FALSE)</f>
        <v xml:space="preserve"> </v>
      </c>
      <c r="Q90" s="5" t="s">
        <v>2</v>
      </c>
      <c r="R90" s="8" t="str">
        <f>VLOOKUP(Tableau257[[#This Row],[PLACE GOUEZEC]],PointsClassement[],2,FALSE)</f>
        <v xml:space="preserve"> </v>
      </c>
      <c r="S90" s="8" t="s">
        <v>2</v>
      </c>
      <c r="T90" s="6" t="s">
        <v>2</v>
      </c>
      <c r="U90" s="7">
        <f>SUM(F90,H90,J90,L90,N90,P90,R90,T90,Tableau257[[#This Row],[JOKER]])</f>
        <v>0</v>
      </c>
    </row>
    <row r="91" spans="1:21" hidden="1" x14ac:dyDescent="0.35">
      <c r="A91">
        <v>88</v>
      </c>
      <c r="E91" s="3" t="s">
        <v>2</v>
      </c>
      <c r="F91" s="4" t="str">
        <f>VLOOKUP(Tableau257[[#This Row],[PLACE QUIMPER]],PointsClassement[],2,FALSE)</f>
        <v xml:space="preserve"> </v>
      </c>
      <c r="G91" s="5" t="s">
        <v>2</v>
      </c>
      <c r="H91" s="8" t="str">
        <f>VLOOKUP(Tableau257[[#This Row],[PLACE RIEC]],PointsClassement[],2,FALSE)</f>
        <v xml:space="preserve"> </v>
      </c>
      <c r="I91" s="5" t="s">
        <v>2</v>
      </c>
      <c r="J91" s="8" t="str">
        <f>VLOOKUP(Tableau257[[#This Row],[PLACE QUIMPERLE]],PointsClassement[],2,FALSE)</f>
        <v xml:space="preserve"> </v>
      </c>
      <c r="K91" s="5" t="s">
        <v>2</v>
      </c>
      <c r="L91" s="8" t="str">
        <f>VLOOKUP(Tableau257[[#This Row],[PLACE ERGUE]],PointsClassement[],2,FALSE)</f>
        <v xml:space="preserve"> </v>
      </c>
      <c r="M91" s="5" t="s">
        <v>2</v>
      </c>
      <c r="N91" s="8" t="str">
        <f>VLOOKUP(Tableau257[[#This Row],[PLACE TREGUNC]],PointsClassement[],2,FALSE)</f>
        <v xml:space="preserve"> </v>
      </c>
      <c r="O91" s="5" t="s">
        <v>2</v>
      </c>
      <c r="P91" s="8" t="str">
        <f>VLOOKUP(Tableau257[[#This Row],[PLACE SCAER]],PointsClassement[],2,FALSE)</f>
        <v xml:space="preserve"> </v>
      </c>
      <c r="Q91" s="5" t="s">
        <v>2</v>
      </c>
      <c r="R91" s="8" t="str">
        <f>VLOOKUP(Tableau257[[#This Row],[PLACE GOUEZEC]],PointsClassement[],2,FALSE)</f>
        <v xml:space="preserve"> </v>
      </c>
      <c r="S91" s="8" t="s">
        <v>2</v>
      </c>
      <c r="T91" s="6" t="s">
        <v>2</v>
      </c>
      <c r="U91" s="7">
        <f>SUM(F91,H91,J91,L91,N91,P91,R91,T91,Tableau257[[#This Row],[JOKER]])</f>
        <v>0</v>
      </c>
    </row>
    <row r="92" spans="1:21" hidden="1" x14ac:dyDescent="0.35">
      <c r="A92">
        <v>89</v>
      </c>
      <c r="E92" s="3" t="s">
        <v>2</v>
      </c>
      <c r="F92" s="4" t="str">
        <f>VLOOKUP(Tableau257[[#This Row],[PLACE QUIMPER]],PointsClassement[],2,FALSE)</f>
        <v xml:space="preserve"> </v>
      </c>
      <c r="G92" s="5" t="s">
        <v>2</v>
      </c>
      <c r="H92" s="8" t="str">
        <f>VLOOKUP(Tableau257[[#This Row],[PLACE RIEC]],PointsClassement[],2,FALSE)</f>
        <v xml:space="preserve"> </v>
      </c>
      <c r="I92" s="5" t="s">
        <v>2</v>
      </c>
      <c r="J92" s="8" t="str">
        <f>VLOOKUP(Tableau257[[#This Row],[PLACE QUIMPERLE]],PointsClassement[],2,FALSE)</f>
        <v xml:space="preserve"> </v>
      </c>
      <c r="K92" s="5" t="s">
        <v>2</v>
      </c>
      <c r="L92" s="8" t="str">
        <f>VLOOKUP(Tableau257[[#This Row],[PLACE ERGUE]],PointsClassement[],2,FALSE)</f>
        <v xml:space="preserve"> </v>
      </c>
      <c r="M92" s="5" t="s">
        <v>2</v>
      </c>
      <c r="N92" s="8" t="str">
        <f>VLOOKUP(Tableau257[[#This Row],[PLACE TREGUNC]],PointsClassement[],2,FALSE)</f>
        <v xml:space="preserve"> </v>
      </c>
      <c r="O92" s="5" t="s">
        <v>2</v>
      </c>
      <c r="P92" s="8" t="str">
        <f>VLOOKUP(Tableau257[[#This Row],[PLACE SCAER]],PointsClassement[],2,FALSE)</f>
        <v xml:space="preserve"> </v>
      </c>
      <c r="Q92" s="5" t="s">
        <v>2</v>
      </c>
      <c r="R92" s="8" t="str">
        <f>VLOOKUP(Tableau257[[#This Row],[PLACE GOUEZEC]],PointsClassement[],2,FALSE)</f>
        <v xml:space="preserve"> </v>
      </c>
      <c r="S92" s="8" t="s">
        <v>2</v>
      </c>
      <c r="T92" s="6" t="s">
        <v>2</v>
      </c>
      <c r="U92" s="7">
        <f>SUM(F92,H92,J92,L92,N92,P92,R92,T92,Tableau257[[#This Row],[JOKER]])</f>
        <v>0</v>
      </c>
    </row>
    <row r="93" spans="1:21" hidden="1" x14ac:dyDescent="0.35">
      <c r="A93">
        <v>90</v>
      </c>
      <c r="E93" s="3" t="s">
        <v>2</v>
      </c>
      <c r="F93" s="4" t="str">
        <f>VLOOKUP(Tableau257[[#This Row],[PLACE QUIMPER]],PointsClassement[],2,FALSE)</f>
        <v xml:space="preserve"> </v>
      </c>
      <c r="G93" s="5" t="s">
        <v>2</v>
      </c>
      <c r="H93" s="8" t="str">
        <f>VLOOKUP(Tableau257[[#This Row],[PLACE RIEC]],PointsClassement[],2,FALSE)</f>
        <v xml:space="preserve"> </v>
      </c>
      <c r="I93" s="5" t="s">
        <v>2</v>
      </c>
      <c r="J93" s="8" t="str">
        <f>VLOOKUP(Tableau257[[#This Row],[PLACE QUIMPERLE]],PointsClassement[],2,FALSE)</f>
        <v xml:space="preserve"> </v>
      </c>
      <c r="K93" s="5" t="s">
        <v>2</v>
      </c>
      <c r="L93" s="8" t="str">
        <f>VLOOKUP(Tableau257[[#This Row],[PLACE ERGUE]],PointsClassement[],2,FALSE)</f>
        <v xml:space="preserve"> </v>
      </c>
      <c r="M93" s="5" t="s">
        <v>2</v>
      </c>
      <c r="N93" s="8" t="str">
        <f>VLOOKUP(Tableau257[[#This Row],[PLACE TREGUNC]],PointsClassement[],2,FALSE)</f>
        <v xml:space="preserve"> </v>
      </c>
      <c r="O93" s="5" t="s">
        <v>2</v>
      </c>
      <c r="P93" s="8" t="str">
        <f>VLOOKUP(Tableau257[[#This Row],[PLACE SCAER]],PointsClassement[],2,FALSE)</f>
        <v xml:space="preserve"> </v>
      </c>
      <c r="Q93" s="5" t="s">
        <v>2</v>
      </c>
      <c r="R93" s="8" t="str">
        <f>VLOOKUP(Tableau257[[#This Row],[PLACE GOUEZEC]],PointsClassement[],2,FALSE)</f>
        <v xml:space="preserve"> </v>
      </c>
      <c r="S93" s="8" t="s">
        <v>2</v>
      </c>
      <c r="T93" s="6" t="s">
        <v>2</v>
      </c>
      <c r="U93" s="7">
        <f>SUM(F93,H93,J93,L93,N93,P93,R93,T93,Tableau257[[#This Row],[JOKER]])</f>
        <v>0</v>
      </c>
    </row>
    <row r="94" spans="1:21" hidden="1" x14ac:dyDescent="0.35">
      <c r="A94">
        <v>91</v>
      </c>
      <c r="E94" s="3" t="s">
        <v>2</v>
      </c>
      <c r="F94" s="4" t="str">
        <f>VLOOKUP(Tableau257[[#This Row],[PLACE QUIMPER]],PointsClassement[],2,FALSE)</f>
        <v xml:space="preserve"> </v>
      </c>
      <c r="G94" s="5" t="s">
        <v>2</v>
      </c>
      <c r="H94" s="8" t="str">
        <f>VLOOKUP(Tableau257[[#This Row],[PLACE RIEC]],PointsClassement[],2,FALSE)</f>
        <v xml:space="preserve"> </v>
      </c>
      <c r="I94" s="5" t="s">
        <v>2</v>
      </c>
      <c r="J94" s="8" t="str">
        <f>VLOOKUP(Tableau257[[#This Row],[PLACE QUIMPERLE]],PointsClassement[],2,FALSE)</f>
        <v xml:space="preserve"> </v>
      </c>
      <c r="K94" s="5" t="s">
        <v>2</v>
      </c>
      <c r="L94" s="8" t="str">
        <f>VLOOKUP(Tableau257[[#This Row],[PLACE ERGUE]],PointsClassement[],2,FALSE)</f>
        <v xml:space="preserve"> </v>
      </c>
      <c r="M94" s="5" t="s">
        <v>2</v>
      </c>
      <c r="N94" s="8" t="str">
        <f>VLOOKUP(Tableau257[[#This Row],[PLACE TREGUNC]],PointsClassement[],2,FALSE)</f>
        <v xml:space="preserve"> </v>
      </c>
      <c r="O94" s="5" t="s">
        <v>2</v>
      </c>
      <c r="P94" s="8" t="str">
        <f>VLOOKUP(Tableau257[[#This Row],[PLACE SCAER]],PointsClassement[],2,FALSE)</f>
        <v xml:space="preserve"> </v>
      </c>
      <c r="Q94" s="5" t="s">
        <v>2</v>
      </c>
      <c r="R94" s="8" t="str">
        <f>VLOOKUP(Tableau257[[#This Row],[PLACE GOUEZEC]],PointsClassement[],2,FALSE)</f>
        <v xml:space="preserve"> </v>
      </c>
      <c r="S94" s="8" t="s">
        <v>2</v>
      </c>
      <c r="T94" s="6" t="s">
        <v>2</v>
      </c>
      <c r="U94" s="7">
        <f>SUM(F94,H94,J94,L94,N94,P94,R94,T94,Tableau257[[#This Row],[JOKER]])</f>
        <v>0</v>
      </c>
    </row>
    <row r="95" spans="1:21" hidden="1" x14ac:dyDescent="0.35">
      <c r="A95">
        <v>92</v>
      </c>
      <c r="E95" s="3" t="s">
        <v>2</v>
      </c>
      <c r="F95" s="4" t="str">
        <f>VLOOKUP(Tableau257[[#This Row],[PLACE QUIMPER]],PointsClassement[],2,FALSE)</f>
        <v xml:space="preserve"> </v>
      </c>
      <c r="G95" s="5" t="s">
        <v>2</v>
      </c>
      <c r="H95" s="8" t="str">
        <f>VLOOKUP(Tableau257[[#This Row],[PLACE RIEC]],PointsClassement[],2,FALSE)</f>
        <v xml:space="preserve"> </v>
      </c>
      <c r="I95" s="5" t="s">
        <v>2</v>
      </c>
      <c r="J95" s="8" t="str">
        <f>VLOOKUP(Tableau257[[#This Row],[PLACE QUIMPERLE]],PointsClassement[],2,FALSE)</f>
        <v xml:space="preserve"> </v>
      </c>
      <c r="K95" s="5" t="s">
        <v>2</v>
      </c>
      <c r="L95" s="8" t="str">
        <f>VLOOKUP(Tableau257[[#This Row],[PLACE ERGUE]],PointsClassement[],2,FALSE)</f>
        <v xml:space="preserve"> </v>
      </c>
      <c r="M95" s="5" t="s">
        <v>2</v>
      </c>
      <c r="N95" s="8" t="str">
        <f>VLOOKUP(Tableau257[[#This Row],[PLACE TREGUNC]],PointsClassement[],2,FALSE)</f>
        <v xml:space="preserve"> </v>
      </c>
      <c r="O95" s="5" t="s">
        <v>2</v>
      </c>
      <c r="P95" s="8" t="str">
        <f>VLOOKUP(Tableau257[[#This Row],[PLACE SCAER]],PointsClassement[],2,FALSE)</f>
        <v xml:space="preserve"> </v>
      </c>
      <c r="Q95" s="5" t="s">
        <v>2</v>
      </c>
      <c r="R95" s="8" t="str">
        <f>VLOOKUP(Tableau257[[#This Row],[PLACE GOUEZEC]],PointsClassement[],2,FALSE)</f>
        <v xml:space="preserve"> </v>
      </c>
      <c r="S95" s="8" t="s">
        <v>2</v>
      </c>
      <c r="T95" s="6" t="s">
        <v>2</v>
      </c>
      <c r="U95" s="7">
        <f>SUM(F95,H95,J95,L95,N95,P95,R95,T95,Tableau257[[#This Row],[JOKER]])</f>
        <v>0</v>
      </c>
    </row>
    <row r="96" spans="1:21" hidden="1" x14ac:dyDescent="0.35">
      <c r="A96">
        <v>93</v>
      </c>
      <c r="E96" s="3" t="s">
        <v>2</v>
      </c>
      <c r="F96" s="4" t="str">
        <f>VLOOKUP(Tableau257[[#This Row],[PLACE QUIMPER]],PointsClassement[],2,FALSE)</f>
        <v xml:space="preserve"> </v>
      </c>
      <c r="G96" s="5" t="s">
        <v>2</v>
      </c>
      <c r="H96" s="8" t="str">
        <f>VLOOKUP(Tableau257[[#This Row],[PLACE RIEC]],PointsClassement[],2,FALSE)</f>
        <v xml:space="preserve"> </v>
      </c>
      <c r="I96" s="5" t="s">
        <v>2</v>
      </c>
      <c r="J96" s="8" t="str">
        <f>VLOOKUP(Tableau257[[#This Row],[PLACE QUIMPERLE]],PointsClassement[],2,FALSE)</f>
        <v xml:space="preserve"> </v>
      </c>
      <c r="K96" s="5" t="s">
        <v>2</v>
      </c>
      <c r="L96" s="8" t="str">
        <f>VLOOKUP(Tableau257[[#This Row],[PLACE ERGUE]],PointsClassement[],2,FALSE)</f>
        <v xml:space="preserve"> </v>
      </c>
      <c r="M96" s="5" t="s">
        <v>2</v>
      </c>
      <c r="N96" s="8" t="str">
        <f>VLOOKUP(Tableau257[[#This Row],[PLACE TREGUNC]],PointsClassement[],2,FALSE)</f>
        <v xml:space="preserve"> </v>
      </c>
      <c r="O96" s="5" t="s">
        <v>2</v>
      </c>
      <c r="P96" s="8" t="str">
        <f>VLOOKUP(Tableau257[[#This Row],[PLACE SCAER]],PointsClassement[],2,FALSE)</f>
        <v xml:space="preserve"> </v>
      </c>
      <c r="Q96" s="5" t="s">
        <v>2</v>
      </c>
      <c r="R96" s="8" t="str">
        <f>VLOOKUP(Tableau257[[#This Row],[PLACE GOUEZEC]],PointsClassement[],2,FALSE)</f>
        <v xml:space="preserve"> </v>
      </c>
      <c r="S96" s="8" t="s">
        <v>2</v>
      </c>
      <c r="T96" s="6" t="s">
        <v>2</v>
      </c>
      <c r="U96" s="7">
        <f>SUM(F96,H96,J96,L96,N96,P96,R96,T96,Tableau257[[#This Row],[JOKER]])</f>
        <v>0</v>
      </c>
    </row>
    <row r="97" spans="1:21" hidden="1" x14ac:dyDescent="0.35">
      <c r="A97">
        <v>94</v>
      </c>
      <c r="E97" s="3" t="s">
        <v>2</v>
      </c>
      <c r="F97" s="4" t="str">
        <f>VLOOKUP(Tableau257[[#This Row],[PLACE QUIMPER]],PointsClassement[],2,FALSE)</f>
        <v xml:space="preserve"> </v>
      </c>
      <c r="G97" s="5" t="s">
        <v>2</v>
      </c>
      <c r="H97" s="8" t="str">
        <f>VLOOKUP(Tableau257[[#This Row],[PLACE RIEC]],PointsClassement[],2,FALSE)</f>
        <v xml:space="preserve"> </v>
      </c>
      <c r="I97" s="5" t="s">
        <v>2</v>
      </c>
      <c r="J97" s="8" t="str">
        <f>VLOOKUP(Tableau257[[#This Row],[PLACE QUIMPERLE]],PointsClassement[],2,FALSE)</f>
        <v xml:space="preserve"> </v>
      </c>
      <c r="K97" s="5" t="s">
        <v>2</v>
      </c>
      <c r="L97" s="8" t="str">
        <f>VLOOKUP(Tableau257[[#This Row],[PLACE ERGUE]],PointsClassement[],2,FALSE)</f>
        <v xml:space="preserve"> </v>
      </c>
      <c r="M97" s="5" t="s">
        <v>2</v>
      </c>
      <c r="N97" s="8" t="str">
        <f>VLOOKUP(Tableau257[[#This Row],[PLACE TREGUNC]],PointsClassement[],2,FALSE)</f>
        <v xml:space="preserve"> </v>
      </c>
      <c r="O97" s="5" t="s">
        <v>2</v>
      </c>
      <c r="P97" s="8" t="str">
        <f>VLOOKUP(Tableau257[[#This Row],[PLACE SCAER]],PointsClassement[],2,FALSE)</f>
        <v xml:space="preserve"> </v>
      </c>
      <c r="Q97" s="5" t="s">
        <v>2</v>
      </c>
      <c r="R97" s="8" t="str">
        <f>VLOOKUP(Tableau257[[#This Row],[PLACE GOUEZEC]],PointsClassement[],2,FALSE)</f>
        <v xml:space="preserve"> </v>
      </c>
      <c r="S97" s="8" t="s">
        <v>2</v>
      </c>
      <c r="T97" s="6" t="s">
        <v>2</v>
      </c>
      <c r="U97" s="7">
        <f>SUM(F97,H97,J97,L97,N97,P97,R97,T97,Tableau257[[#This Row],[JOKER]])</f>
        <v>0</v>
      </c>
    </row>
    <row r="98" spans="1:21" hidden="1" x14ac:dyDescent="0.35">
      <c r="A98">
        <v>95</v>
      </c>
      <c r="E98" s="3" t="s">
        <v>2</v>
      </c>
      <c r="F98" s="4" t="str">
        <f>VLOOKUP(Tableau257[[#This Row],[PLACE QUIMPER]],PointsClassement[],2,FALSE)</f>
        <v xml:space="preserve"> </v>
      </c>
      <c r="G98" s="5" t="s">
        <v>2</v>
      </c>
      <c r="H98" s="8" t="str">
        <f>VLOOKUP(Tableau257[[#This Row],[PLACE RIEC]],PointsClassement[],2,FALSE)</f>
        <v xml:space="preserve"> </v>
      </c>
      <c r="I98" s="5" t="s">
        <v>2</v>
      </c>
      <c r="J98" s="8" t="str">
        <f>VLOOKUP(Tableau257[[#This Row],[PLACE QUIMPERLE]],PointsClassement[],2,FALSE)</f>
        <v xml:space="preserve"> </v>
      </c>
      <c r="K98" s="5" t="s">
        <v>2</v>
      </c>
      <c r="L98" s="8" t="str">
        <f>VLOOKUP(Tableau257[[#This Row],[PLACE ERGUE]],PointsClassement[],2,FALSE)</f>
        <v xml:space="preserve"> </v>
      </c>
      <c r="M98" s="5" t="s">
        <v>2</v>
      </c>
      <c r="N98" s="8" t="str">
        <f>VLOOKUP(Tableau257[[#This Row],[PLACE TREGUNC]],PointsClassement[],2,FALSE)</f>
        <v xml:space="preserve"> </v>
      </c>
      <c r="O98" s="5" t="s">
        <v>2</v>
      </c>
      <c r="P98" s="8" t="str">
        <f>VLOOKUP(Tableau257[[#This Row],[PLACE SCAER]],PointsClassement[],2,FALSE)</f>
        <v xml:space="preserve"> </v>
      </c>
      <c r="Q98" s="5" t="s">
        <v>2</v>
      </c>
      <c r="R98" s="8" t="str">
        <f>VLOOKUP(Tableau257[[#This Row],[PLACE GOUEZEC]],PointsClassement[],2,FALSE)</f>
        <v xml:space="preserve"> </v>
      </c>
      <c r="S98" s="8" t="s">
        <v>2</v>
      </c>
      <c r="T98" s="6" t="s">
        <v>2</v>
      </c>
      <c r="U98" s="7">
        <f>SUM(F98,H98,J98,L98,N98,P98,R98,T98,Tableau257[[#This Row],[JOKER]])</f>
        <v>0</v>
      </c>
    </row>
    <row r="99" spans="1:21" hidden="1" x14ac:dyDescent="0.35">
      <c r="A99">
        <v>96</v>
      </c>
      <c r="E99" s="3" t="s">
        <v>2</v>
      </c>
      <c r="F99" s="4" t="str">
        <f>VLOOKUP(Tableau257[[#This Row],[PLACE QUIMPER]],PointsClassement[],2,FALSE)</f>
        <v xml:space="preserve"> </v>
      </c>
      <c r="G99" s="5" t="s">
        <v>2</v>
      </c>
      <c r="H99" s="8" t="str">
        <f>VLOOKUP(Tableau257[[#This Row],[PLACE RIEC]],PointsClassement[],2,FALSE)</f>
        <v xml:space="preserve"> </v>
      </c>
      <c r="I99" s="5" t="s">
        <v>2</v>
      </c>
      <c r="J99" s="8" t="str">
        <f>VLOOKUP(Tableau257[[#This Row],[PLACE QUIMPERLE]],PointsClassement[],2,FALSE)</f>
        <v xml:space="preserve"> </v>
      </c>
      <c r="K99" s="5" t="s">
        <v>2</v>
      </c>
      <c r="L99" s="8" t="str">
        <f>VLOOKUP(Tableau257[[#This Row],[PLACE ERGUE]],PointsClassement[],2,FALSE)</f>
        <v xml:space="preserve"> </v>
      </c>
      <c r="M99" s="5" t="s">
        <v>2</v>
      </c>
      <c r="N99" s="8" t="str">
        <f>VLOOKUP(Tableau257[[#This Row],[PLACE TREGUNC]],PointsClassement[],2,FALSE)</f>
        <v xml:space="preserve"> </v>
      </c>
      <c r="O99" s="5" t="s">
        <v>2</v>
      </c>
      <c r="P99" s="8" t="str">
        <f>VLOOKUP(Tableau257[[#This Row],[PLACE SCAER]],PointsClassement[],2,FALSE)</f>
        <v xml:space="preserve"> </v>
      </c>
      <c r="Q99" s="5" t="s">
        <v>2</v>
      </c>
      <c r="R99" s="8" t="str">
        <f>VLOOKUP(Tableau257[[#This Row],[PLACE GOUEZEC]],PointsClassement[],2,FALSE)</f>
        <v xml:space="preserve"> </v>
      </c>
      <c r="S99" s="8" t="s">
        <v>2</v>
      </c>
      <c r="T99" s="6" t="s">
        <v>2</v>
      </c>
      <c r="U99" s="7">
        <f>SUM(F99,H99,J99,L99,N99,P99,R99,T99,Tableau257[[#This Row],[JOKER]])</f>
        <v>0</v>
      </c>
    </row>
    <row r="100" spans="1:21" hidden="1" x14ac:dyDescent="0.35">
      <c r="A100">
        <v>97</v>
      </c>
      <c r="E100" s="3" t="s">
        <v>2</v>
      </c>
      <c r="F100" s="4" t="str">
        <f>VLOOKUP(Tableau257[[#This Row],[PLACE QUIMPER]],PointsClassement[],2,FALSE)</f>
        <v xml:space="preserve"> </v>
      </c>
      <c r="G100" s="5" t="s">
        <v>2</v>
      </c>
      <c r="H100" s="8" t="str">
        <f>VLOOKUP(Tableau257[[#This Row],[PLACE RIEC]],PointsClassement[],2,FALSE)</f>
        <v xml:space="preserve"> </v>
      </c>
      <c r="I100" s="5" t="s">
        <v>2</v>
      </c>
      <c r="J100" s="8" t="str">
        <f>VLOOKUP(Tableau257[[#This Row],[PLACE QUIMPERLE]],PointsClassement[],2,FALSE)</f>
        <v xml:space="preserve"> </v>
      </c>
      <c r="K100" s="5" t="s">
        <v>2</v>
      </c>
      <c r="L100" s="8" t="str">
        <f>VLOOKUP(Tableau257[[#This Row],[PLACE ERGUE]],PointsClassement[],2,FALSE)</f>
        <v xml:space="preserve"> </v>
      </c>
      <c r="M100" s="5" t="s">
        <v>2</v>
      </c>
      <c r="N100" s="8" t="str">
        <f>VLOOKUP(Tableau257[[#This Row],[PLACE TREGUNC]],PointsClassement[],2,FALSE)</f>
        <v xml:space="preserve"> </v>
      </c>
      <c r="O100" s="5" t="s">
        <v>2</v>
      </c>
      <c r="P100" s="8" t="str">
        <f>VLOOKUP(Tableau257[[#This Row],[PLACE SCAER]],PointsClassement[],2,FALSE)</f>
        <v xml:space="preserve"> </v>
      </c>
      <c r="Q100" s="5" t="s">
        <v>2</v>
      </c>
      <c r="R100" s="8" t="str">
        <f>VLOOKUP(Tableau257[[#This Row],[PLACE GOUEZEC]],PointsClassement[],2,FALSE)</f>
        <v xml:space="preserve"> </v>
      </c>
      <c r="S100" s="8" t="s">
        <v>2</v>
      </c>
      <c r="T100" s="6" t="s">
        <v>2</v>
      </c>
      <c r="U100" s="7">
        <f>SUM(F100,H100,J100,L100,N100,P100,R100,T100,Tableau257[[#This Row],[JOKER]])</f>
        <v>0</v>
      </c>
    </row>
    <row r="101" spans="1:21" hidden="1" x14ac:dyDescent="0.35">
      <c r="A101">
        <v>98</v>
      </c>
      <c r="E101" s="3" t="s">
        <v>2</v>
      </c>
      <c r="F101" s="4" t="str">
        <f>VLOOKUP(Tableau257[[#This Row],[PLACE QUIMPER]],PointsClassement[],2,FALSE)</f>
        <v xml:space="preserve"> </v>
      </c>
      <c r="G101" s="5" t="s">
        <v>2</v>
      </c>
      <c r="H101" s="8" t="str">
        <f>VLOOKUP(Tableau257[[#This Row],[PLACE RIEC]],PointsClassement[],2,FALSE)</f>
        <v xml:space="preserve"> </v>
      </c>
      <c r="I101" s="5" t="s">
        <v>2</v>
      </c>
      <c r="J101" s="8" t="str">
        <f>VLOOKUP(Tableau257[[#This Row],[PLACE QUIMPERLE]],PointsClassement[],2,FALSE)</f>
        <v xml:space="preserve"> </v>
      </c>
      <c r="K101" s="5" t="s">
        <v>2</v>
      </c>
      <c r="L101" s="8" t="str">
        <f>VLOOKUP(Tableau257[[#This Row],[PLACE ERGUE]],PointsClassement[],2,FALSE)</f>
        <v xml:space="preserve"> </v>
      </c>
      <c r="M101" s="5" t="s">
        <v>2</v>
      </c>
      <c r="N101" s="8" t="str">
        <f>VLOOKUP(Tableau257[[#This Row],[PLACE TREGUNC]],PointsClassement[],2,FALSE)</f>
        <v xml:space="preserve"> </v>
      </c>
      <c r="O101" s="5" t="s">
        <v>2</v>
      </c>
      <c r="P101" s="8" t="str">
        <f>VLOOKUP(Tableau257[[#This Row],[PLACE SCAER]],PointsClassement[],2,FALSE)</f>
        <v xml:space="preserve"> </v>
      </c>
      <c r="Q101" s="5" t="s">
        <v>2</v>
      </c>
      <c r="R101" s="8" t="str">
        <f>VLOOKUP(Tableau257[[#This Row],[PLACE GOUEZEC]],PointsClassement[],2,FALSE)</f>
        <v xml:space="preserve"> </v>
      </c>
      <c r="S101" s="8" t="s">
        <v>2</v>
      </c>
      <c r="T101" s="6" t="s">
        <v>2</v>
      </c>
      <c r="U101" s="7">
        <f>SUM(F101,H101,J101,L101,N101,P101,R101,T101,Tableau257[[#This Row],[JOKER]])</f>
        <v>0</v>
      </c>
    </row>
    <row r="102" spans="1:21" hidden="1" x14ac:dyDescent="0.35">
      <c r="A102">
        <v>99</v>
      </c>
      <c r="E102" s="3" t="s">
        <v>2</v>
      </c>
      <c r="F102" s="4" t="str">
        <f>VLOOKUP(Tableau257[[#This Row],[PLACE QUIMPER]],PointsClassement[],2,FALSE)</f>
        <v xml:space="preserve"> </v>
      </c>
      <c r="G102" s="5" t="s">
        <v>2</v>
      </c>
      <c r="H102" s="8" t="str">
        <f>VLOOKUP(Tableau257[[#This Row],[PLACE RIEC]],PointsClassement[],2,FALSE)</f>
        <v xml:space="preserve"> </v>
      </c>
      <c r="I102" s="5" t="s">
        <v>2</v>
      </c>
      <c r="J102" s="8" t="str">
        <f>VLOOKUP(Tableau257[[#This Row],[PLACE QUIMPERLE]],PointsClassement[],2,FALSE)</f>
        <v xml:space="preserve"> </v>
      </c>
      <c r="K102" s="5" t="s">
        <v>2</v>
      </c>
      <c r="L102" s="8" t="str">
        <f>VLOOKUP(Tableau257[[#This Row],[PLACE ERGUE]],PointsClassement[],2,FALSE)</f>
        <v xml:space="preserve"> </v>
      </c>
      <c r="M102" s="5" t="s">
        <v>2</v>
      </c>
      <c r="N102" s="8" t="str">
        <f>VLOOKUP(Tableau257[[#This Row],[PLACE TREGUNC]],PointsClassement[],2,FALSE)</f>
        <v xml:space="preserve"> </v>
      </c>
      <c r="O102" s="5" t="s">
        <v>2</v>
      </c>
      <c r="P102" s="8" t="str">
        <f>VLOOKUP(Tableau257[[#This Row],[PLACE SCAER]],PointsClassement[],2,FALSE)</f>
        <v xml:space="preserve"> </v>
      </c>
      <c r="Q102" s="5" t="s">
        <v>2</v>
      </c>
      <c r="R102" s="8" t="str">
        <f>VLOOKUP(Tableau257[[#This Row],[PLACE GOUEZEC]],PointsClassement[],2,FALSE)</f>
        <v xml:space="preserve"> </v>
      </c>
      <c r="S102" s="8" t="s">
        <v>2</v>
      </c>
      <c r="T102" s="6" t="s">
        <v>2</v>
      </c>
      <c r="U102" s="7">
        <f>SUM(F102,H102,J102,L102,N102,P102,R102,T102,Tableau257[[#This Row],[JOKER]])</f>
        <v>0</v>
      </c>
    </row>
    <row r="103" spans="1:21" hidden="1" x14ac:dyDescent="0.35">
      <c r="A103">
        <v>100</v>
      </c>
      <c r="E103" s="3" t="s">
        <v>2</v>
      </c>
      <c r="F103" s="4" t="str">
        <f>VLOOKUP(Tableau257[[#This Row],[PLACE QUIMPER]],PointsClassement[],2,FALSE)</f>
        <v xml:space="preserve"> </v>
      </c>
      <c r="G103" s="5" t="s">
        <v>2</v>
      </c>
      <c r="H103" s="8" t="str">
        <f>VLOOKUP(Tableau257[[#This Row],[PLACE RIEC]],PointsClassement[],2,FALSE)</f>
        <v xml:space="preserve"> </v>
      </c>
      <c r="I103" s="5" t="s">
        <v>2</v>
      </c>
      <c r="J103" s="8" t="str">
        <f>VLOOKUP(Tableau257[[#This Row],[PLACE QUIMPERLE]],PointsClassement[],2,FALSE)</f>
        <v xml:space="preserve"> </v>
      </c>
      <c r="K103" s="5" t="s">
        <v>2</v>
      </c>
      <c r="L103" s="8" t="str">
        <f>VLOOKUP(Tableau257[[#This Row],[PLACE ERGUE]],PointsClassement[],2,FALSE)</f>
        <v xml:space="preserve"> </v>
      </c>
      <c r="M103" s="5" t="s">
        <v>2</v>
      </c>
      <c r="N103" s="8" t="str">
        <f>VLOOKUP(Tableau257[[#This Row],[PLACE TREGUNC]],PointsClassement[],2,FALSE)</f>
        <v xml:space="preserve"> </v>
      </c>
      <c r="O103" s="5" t="s">
        <v>2</v>
      </c>
      <c r="P103" s="8" t="str">
        <f>VLOOKUP(Tableau257[[#This Row],[PLACE SCAER]],PointsClassement[],2,FALSE)</f>
        <v xml:space="preserve"> </v>
      </c>
      <c r="Q103" s="5" t="s">
        <v>2</v>
      </c>
      <c r="R103" s="8" t="str">
        <f>VLOOKUP(Tableau257[[#This Row],[PLACE GOUEZEC]],PointsClassement[],2,FALSE)</f>
        <v xml:space="preserve"> </v>
      </c>
      <c r="S103" s="8" t="s">
        <v>2</v>
      </c>
      <c r="T103" s="6" t="s">
        <v>2</v>
      </c>
      <c r="U103" s="7">
        <f>SUM(F103,H103,J103,L103,N103,P103,R103,T103,Tableau257[[#This Row],[JOKER]])</f>
        <v>0</v>
      </c>
    </row>
    <row r="104" spans="1:21" hidden="1" x14ac:dyDescent="0.35">
      <c r="A104">
        <v>101</v>
      </c>
      <c r="E104" s="3" t="s">
        <v>2</v>
      </c>
      <c r="F104" s="4" t="str">
        <f>VLOOKUP(Tableau257[[#This Row],[PLACE QUIMPER]],PointsClassement[],2,FALSE)</f>
        <v xml:space="preserve"> </v>
      </c>
      <c r="G104" s="5" t="s">
        <v>2</v>
      </c>
      <c r="H104" s="8" t="str">
        <f>VLOOKUP(Tableau257[[#This Row],[PLACE RIEC]],PointsClassement[],2,FALSE)</f>
        <v xml:space="preserve"> </v>
      </c>
      <c r="I104" s="5" t="s">
        <v>2</v>
      </c>
      <c r="J104" s="8" t="str">
        <f>VLOOKUP(Tableau257[[#This Row],[PLACE QUIMPERLE]],PointsClassement[],2,FALSE)</f>
        <v xml:space="preserve"> </v>
      </c>
      <c r="K104" s="5" t="s">
        <v>2</v>
      </c>
      <c r="L104" s="8" t="str">
        <f>VLOOKUP(Tableau257[[#This Row],[PLACE ERGUE]],PointsClassement[],2,FALSE)</f>
        <v xml:space="preserve"> </v>
      </c>
      <c r="M104" s="5" t="s">
        <v>2</v>
      </c>
      <c r="N104" s="8" t="str">
        <f>VLOOKUP(Tableau257[[#This Row],[PLACE TREGUNC]],PointsClassement[],2,FALSE)</f>
        <v xml:space="preserve"> </v>
      </c>
      <c r="O104" s="5" t="s">
        <v>2</v>
      </c>
      <c r="P104" s="8" t="str">
        <f>VLOOKUP(Tableau257[[#This Row],[PLACE SCAER]],PointsClassement[],2,FALSE)</f>
        <v xml:space="preserve"> </v>
      </c>
      <c r="Q104" s="5" t="s">
        <v>2</v>
      </c>
      <c r="R104" s="8" t="str">
        <f>VLOOKUP(Tableau257[[#This Row],[PLACE GOUEZEC]],PointsClassement[],2,FALSE)</f>
        <v xml:space="preserve"> </v>
      </c>
      <c r="S104" s="8" t="s">
        <v>2</v>
      </c>
      <c r="T104" s="6" t="s">
        <v>2</v>
      </c>
      <c r="U104" s="7">
        <f>SUM(F104,H104,J104,L104,N104,P104,R104,T104,Tableau257[[#This Row],[JOKER]])</f>
        <v>0</v>
      </c>
    </row>
    <row r="105" spans="1:21" hidden="1" x14ac:dyDescent="0.35">
      <c r="A105">
        <v>102</v>
      </c>
      <c r="E105" s="3" t="s">
        <v>2</v>
      </c>
      <c r="F105" s="4" t="str">
        <f>VLOOKUP(Tableau257[[#This Row],[PLACE QUIMPER]],PointsClassement[],2,FALSE)</f>
        <v xml:space="preserve"> </v>
      </c>
      <c r="G105" s="5" t="s">
        <v>2</v>
      </c>
      <c r="H105" s="8" t="str">
        <f>VLOOKUP(Tableau257[[#This Row],[PLACE RIEC]],PointsClassement[],2,FALSE)</f>
        <v xml:space="preserve"> </v>
      </c>
      <c r="I105" s="5" t="s">
        <v>2</v>
      </c>
      <c r="J105" s="8" t="str">
        <f>VLOOKUP(Tableau257[[#This Row],[PLACE QUIMPERLE]],PointsClassement[],2,FALSE)</f>
        <v xml:space="preserve"> </v>
      </c>
      <c r="K105" s="5" t="s">
        <v>2</v>
      </c>
      <c r="L105" s="8" t="str">
        <f>VLOOKUP(Tableau257[[#This Row],[PLACE ERGUE]],PointsClassement[],2,FALSE)</f>
        <v xml:space="preserve"> </v>
      </c>
      <c r="M105" s="5" t="s">
        <v>2</v>
      </c>
      <c r="N105" s="8" t="str">
        <f>VLOOKUP(Tableau257[[#This Row],[PLACE TREGUNC]],PointsClassement[],2,FALSE)</f>
        <v xml:space="preserve"> </v>
      </c>
      <c r="O105" s="5" t="s">
        <v>2</v>
      </c>
      <c r="P105" s="8" t="str">
        <f>VLOOKUP(Tableau257[[#This Row],[PLACE SCAER]],PointsClassement[],2,FALSE)</f>
        <v xml:space="preserve"> </v>
      </c>
      <c r="Q105" s="5" t="s">
        <v>2</v>
      </c>
      <c r="R105" s="8" t="str">
        <f>VLOOKUP(Tableau257[[#This Row],[PLACE GOUEZEC]],PointsClassement[],2,FALSE)</f>
        <v xml:space="preserve"> </v>
      </c>
      <c r="S105" s="8" t="s">
        <v>2</v>
      </c>
      <c r="T105" s="6" t="s">
        <v>2</v>
      </c>
      <c r="U105" s="7">
        <f>SUM(F105,H105,J105,L105,N105,P105,R105,T105,Tableau257[[#This Row],[JOKER]])</f>
        <v>0</v>
      </c>
    </row>
    <row r="106" spans="1:21" hidden="1" x14ac:dyDescent="0.35">
      <c r="A106">
        <v>103</v>
      </c>
      <c r="E106" s="3" t="s">
        <v>2</v>
      </c>
      <c r="F106" s="4" t="str">
        <f>VLOOKUP(Tableau257[[#This Row],[PLACE QUIMPER]],PointsClassement[],2,FALSE)</f>
        <v xml:space="preserve"> </v>
      </c>
      <c r="G106" s="5" t="s">
        <v>2</v>
      </c>
      <c r="H106" s="8" t="str">
        <f>VLOOKUP(Tableau257[[#This Row],[PLACE RIEC]],PointsClassement[],2,FALSE)</f>
        <v xml:space="preserve"> </v>
      </c>
      <c r="I106" s="5" t="s">
        <v>2</v>
      </c>
      <c r="J106" s="8" t="str">
        <f>VLOOKUP(Tableau257[[#This Row],[PLACE QUIMPERLE]],PointsClassement[],2,FALSE)</f>
        <v xml:space="preserve"> </v>
      </c>
      <c r="K106" s="5" t="s">
        <v>2</v>
      </c>
      <c r="L106" s="8" t="str">
        <f>VLOOKUP(Tableau257[[#This Row],[PLACE ERGUE]],PointsClassement[],2,FALSE)</f>
        <v xml:space="preserve"> </v>
      </c>
      <c r="M106" s="5" t="s">
        <v>2</v>
      </c>
      <c r="N106" s="8" t="str">
        <f>VLOOKUP(Tableau257[[#This Row],[PLACE TREGUNC]],PointsClassement[],2,FALSE)</f>
        <v xml:space="preserve"> </v>
      </c>
      <c r="O106" s="5" t="s">
        <v>2</v>
      </c>
      <c r="P106" s="8" t="str">
        <f>VLOOKUP(Tableau257[[#This Row],[PLACE SCAER]],PointsClassement[],2,FALSE)</f>
        <v xml:space="preserve"> </v>
      </c>
      <c r="Q106" s="5" t="s">
        <v>2</v>
      </c>
      <c r="R106" s="8" t="str">
        <f>VLOOKUP(Tableau257[[#This Row],[PLACE GOUEZEC]],PointsClassement[],2,FALSE)</f>
        <v xml:space="preserve"> </v>
      </c>
      <c r="S106" s="8" t="s">
        <v>2</v>
      </c>
      <c r="T106" s="6" t="s">
        <v>2</v>
      </c>
      <c r="U106" s="7">
        <f>SUM(F106,H106,J106,L106,N106,P106,R106,T106,Tableau257[[#This Row],[JOKER]])</f>
        <v>0</v>
      </c>
    </row>
    <row r="107" spans="1:21" hidden="1" x14ac:dyDescent="0.35">
      <c r="A107">
        <v>104</v>
      </c>
      <c r="E107" s="3" t="s">
        <v>2</v>
      </c>
      <c r="F107" s="4" t="str">
        <f>VLOOKUP(Tableau257[[#This Row],[PLACE QUIMPER]],PointsClassement[],2,FALSE)</f>
        <v xml:space="preserve"> </v>
      </c>
      <c r="G107" s="5" t="s">
        <v>2</v>
      </c>
      <c r="H107" s="8" t="str">
        <f>VLOOKUP(Tableau257[[#This Row],[PLACE RIEC]],PointsClassement[],2,FALSE)</f>
        <v xml:space="preserve"> </v>
      </c>
      <c r="I107" s="5" t="s">
        <v>2</v>
      </c>
      <c r="J107" s="8" t="str">
        <f>VLOOKUP(Tableau257[[#This Row],[PLACE QUIMPERLE]],PointsClassement[],2,FALSE)</f>
        <v xml:space="preserve"> </v>
      </c>
      <c r="K107" s="5" t="s">
        <v>2</v>
      </c>
      <c r="L107" s="8" t="str">
        <f>VLOOKUP(Tableau257[[#This Row],[PLACE ERGUE]],PointsClassement[],2,FALSE)</f>
        <v xml:space="preserve"> </v>
      </c>
      <c r="M107" s="5" t="s">
        <v>2</v>
      </c>
      <c r="N107" s="8" t="str">
        <f>VLOOKUP(Tableau257[[#This Row],[PLACE TREGUNC]],PointsClassement[],2,FALSE)</f>
        <v xml:space="preserve"> </v>
      </c>
      <c r="O107" s="5" t="s">
        <v>2</v>
      </c>
      <c r="P107" s="8" t="str">
        <f>VLOOKUP(Tableau257[[#This Row],[PLACE SCAER]],PointsClassement[],2,FALSE)</f>
        <v xml:space="preserve"> </v>
      </c>
      <c r="Q107" s="5" t="s">
        <v>2</v>
      </c>
      <c r="R107" s="8" t="str">
        <f>VLOOKUP(Tableau257[[#This Row],[PLACE GOUEZEC]],PointsClassement[],2,FALSE)</f>
        <v xml:space="preserve"> </v>
      </c>
      <c r="S107" s="8" t="s">
        <v>2</v>
      </c>
      <c r="T107" s="6" t="s">
        <v>2</v>
      </c>
      <c r="U107" s="7">
        <f>SUM(F107,H107,J107,L107,N107,P107,R107,T107,Tableau257[[#This Row],[JOKER]])</f>
        <v>0</v>
      </c>
    </row>
    <row r="108" spans="1:21" hidden="1" x14ac:dyDescent="0.35">
      <c r="A108">
        <v>105</v>
      </c>
      <c r="E108" s="3" t="s">
        <v>2</v>
      </c>
      <c r="F108" s="4" t="str">
        <f>VLOOKUP(Tableau257[[#This Row],[PLACE QUIMPER]],PointsClassement[],2,FALSE)</f>
        <v xml:space="preserve"> </v>
      </c>
      <c r="G108" s="5" t="s">
        <v>2</v>
      </c>
      <c r="H108" s="8" t="str">
        <f>VLOOKUP(Tableau257[[#This Row],[PLACE RIEC]],PointsClassement[],2,FALSE)</f>
        <v xml:space="preserve"> </v>
      </c>
      <c r="I108" s="5" t="s">
        <v>2</v>
      </c>
      <c r="J108" s="8" t="str">
        <f>VLOOKUP(Tableau257[[#This Row],[PLACE QUIMPERLE]],PointsClassement[],2,FALSE)</f>
        <v xml:space="preserve"> </v>
      </c>
      <c r="K108" s="5" t="s">
        <v>2</v>
      </c>
      <c r="L108" s="8" t="str">
        <f>VLOOKUP(Tableau257[[#This Row],[PLACE ERGUE]],PointsClassement[],2,FALSE)</f>
        <v xml:space="preserve"> </v>
      </c>
      <c r="M108" s="5" t="s">
        <v>2</v>
      </c>
      <c r="N108" s="8" t="str">
        <f>VLOOKUP(Tableau257[[#This Row],[PLACE TREGUNC]],PointsClassement[],2,FALSE)</f>
        <v xml:space="preserve"> </v>
      </c>
      <c r="O108" s="5" t="s">
        <v>2</v>
      </c>
      <c r="P108" s="8" t="str">
        <f>VLOOKUP(Tableau257[[#This Row],[PLACE SCAER]],PointsClassement[],2,FALSE)</f>
        <v xml:space="preserve"> </v>
      </c>
      <c r="Q108" s="5" t="s">
        <v>2</v>
      </c>
      <c r="R108" s="8" t="str">
        <f>VLOOKUP(Tableau257[[#This Row],[PLACE GOUEZEC]],PointsClassement[],2,FALSE)</f>
        <v xml:space="preserve"> </v>
      </c>
      <c r="S108" s="8" t="s">
        <v>2</v>
      </c>
      <c r="T108" s="6" t="s">
        <v>2</v>
      </c>
      <c r="U108" s="7">
        <f>SUM(F108,H108,J108,L108,N108,P108,R108,T108,Tableau257[[#This Row],[JOKER]])</f>
        <v>0</v>
      </c>
    </row>
    <row r="109" spans="1:21" hidden="1" x14ac:dyDescent="0.35">
      <c r="A109">
        <v>106</v>
      </c>
      <c r="E109" s="3" t="s">
        <v>2</v>
      </c>
      <c r="F109" s="4" t="str">
        <f>VLOOKUP(Tableau257[[#This Row],[PLACE QUIMPER]],PointsClassement[],2,FALSE)</f>
        <v xml:space="preserve"> </v>
      </c>
      <c r="G109" s="5" t="s">
        <v>2</v>
      </c>
      <c r="H109" s="8" t="str">
        <f>VLOOKUP(Tableau257[[#This Row],[PLACE RIEC]],PointsClassement[],2,FALSE)</f>
        <v xml:space="preserve"> </v>
      </c>
      <c r="I109" s="5" t="s">
        <v>2</v>
      </c>
      <c r="J109" s="8" t="str">
        <f>VLOOKUP(Tableau257[[#This Row],[PLACE QUIMPERLE]],PointsClassement[],2,FALSE)</f>
        <v xml:space="preserve"> </v>
      </c>
      <c r="K109" s="5" t="s">
        <v>2</v>
      </c>
      <c r="L109" s="8" t="str">
        <f>VLOOKUP(Tableau257[[#This Row],[PLACE ERGUE]],PointsClassement[],2,FALSE)</f>
        <v xml:space="preserve"> </v>
      </c>
      <c r="M109" s="5" t="s">
        <v>2</v>
      </c>
      <c r="N109" s="8" t="str">
        <f>VLOOKUP(Tableau257[[#This Row],[PLACE TREGUNC]],PointsClassement[],2,FALSE)</f>
        <v xml:space="preserve"> </v>
      </c>
      <c r="O109" s="5" t="s">
        <v>2</v>
      </c>
      <c r="P109" s="8" t="str">
        <f>VLOOKUP(Tableau257[[#This Row],[PLACE SCAER]],PointsClassement[],2,FALSE)</f>
        <v xml:space="preserve"> </v>
      </c>
      <c r="Q109" s="5" t="s">
        <v>2</v>
      </c>
      <c r="R109" s="8" t="str">
        <f>VLOOKUP(Tableau257[[#This Row],[PLACE GOUEZEC]],PointsClassement[],2,FALSE)</f>
        <v xml:space="preserve"> </v>
      </c>
      <c r="S109" s="8"/>
      <c r="T109" s="6" t="s">
        <v>2</v>
      </c>
      <c r="U109" s="7">
        <f>SUM(F109,H109,J109,L109,N109,P109,R109,T109,Tableau257[[#This Row],[JOKER]])</f>
        <v>0</v>
      </c>
    </row>
    <row r="110" spans="1:21" hidden="1" x14ac:dyDescent="0.35">
      <c r="A110">
        <v>107</v>
      </c>
      <c r="E110" s="3" t="s">
        <v>2</v>
      </c>
      <c r="F110" s="4" t="str">
        <f>VLOOKUP(Tableau257[[#This Row],[PLACE QUIMPER]],PointsClassement[],2,FALSE)</f>
        <v xml:space="preserve"> </v>
      </c>
      <c r="G110" s="5" t="s">
        <v>2</v>
      </c>
      <c r="H110" s="8" t="str">
        <f>VLOOKUP(Tableau257[[#This Row],[PLACE RIEC]],PointsClassement[],2,FALSE)</f>
        <v xml:space="preserve"> </v>
      </c>
      <c r="I110" s="5" t="s">
        <v>2</v>
      </c>
      <c r="J110" s="8" t="str">
        <f>VLOOKUP(Tableau257[[#This Row],[PLACE QUIMPERLE]],PointsClassement[],2,FALSE)</f>
        <v xml:space="preserve"> </v>
      </c>
      <c r="K110" s="5" t="s">
        <v>2</v>
      </c>
      <c r="L110" s="8" t="str">
        <f>VLOOKUP(Tableau257[[#This Row],[PLACE ERGUE]],PointsClassement[],2,FALSE)</f>
        <v xml:space="preserve"> </v>
      </c>
      <c r="M110" s="5" t="s">
        <v>2</v>
      </c>
      <c r="N110" s="8" t="str">
        <f>VLOOKUP(Tableau257[[#This Row],[PLACE TREGUNC]],PointsClassement[],2,FALSE)</f>
        <v xml:space="preserve"> </v>
      </c>
      <c r="O110" s="5" t="s">
        <v>2</v>
      </c>
      <c r="P110" s="8" t="str">
        <f>VLOOKUP(Tableau257[[#This Row],[PLACE SCAER]],PointsClassement[],2,FALSE)</f>
        <v xml:space="preserve"> </v>
      </c>
      <c r="Q110" s="5" t="s">
        <v>2</v>
      </c>
      <c r="R110" s="8" t="str">
        <f>VLOOKUP(Tableau257[[#This Row],[PLACE GOUEZEC]],PointsClassement[],2,FALSE)</f>
        <v xml:space="preserve"> </v>
      </c>
      <c r="S110" s="8"/>
      <c r="T110" s="6" t="s">
        <v>2</v>
      </c>
      <c r="U110" s="7">
        <f>SUM(F110,H110,J110,L110,N110,P110,R110,T110,Tableau257[[#This Row],[JOKER]])</f>
        <v>0</v>
      </c>
    </row>
    <row r="111" spans="1:21" hidden="1" x14ac:dyDescent="0.35">
      <c r="A111">
        <v>108</v>
      </c>
      <c r="E111" s="3" t="s">
        <v>2</v>
      </c>
      <c r="F111" s="4" t="str">
        <f>VLOOKUP(Tableau257[[#This Row],[PLACE QUIMPER]],PointsClassement[],2,FALSE)</f>
        <v xml:space="preserve"> </v>
      </c>
      <c r="G111" s="5" t="s">
        <v>2</v>
      </c>
      <c r="H111" s="8" t="str">
        <f>VLOOKUP(Tableau257[[#This Row],[PLACE RIEC]],PointsClassement[],2,FALSE)</f>
        <v xml:space="preserve"> </v>
      </c>
      <c r="I111" s="5" t="s">
        <v>2</v>
      </c>
      <c r="J111" s="8" t="str">
        <f>VLOOKUP(Tableau257[[#This Row],[PLACE QUIMPERLE]],PointsClassement[],2,FALSE)</f>
        <v xml:space="preserve"> </v>
      </c>
      <c r="K111" s="5" t="s">
        <v>2</v>
      </c>
      <c r="L111" s="8" t="str">
        <f>VLOOKUP(Tableau257[[#This Row],[PLACE ERGUE]],PointsClassement[],2,FALSE)</f>
        <v xml:space="preserve"> </v>
      </c>
      <c r="M111" s="5" t="s">
        <v>2</v>
      </c>
      <c r="N111" s="8" t="str">
        <f>VLOOKUP(Tableau257[[#This Row],[PLACE TREGUNC]],PointsClassement[],2,FALSE)</f>
        <v xml:space="preserve"> </v>
      </c>
      <c r="O111" s="5" t="s">
        <v>2</v>
      </c>
      <c r="P111" s="8" t="str">
        <f>VLOOKUP(Tableau257[[#This Row],[PLACE SCAER]],PointsClassement[],2,FALSE)</f>
        <v xml:space="preserve"> </v>
      </c>
      <c r="Q111" s="5" t="s">
        <v>2</v>
      </c>
      <c r="R111" s="8" t="str">
        <f>VLOOKUP(Tableau257[[#This Row],[PLACE GOUEZEC]],PointsClassement[],2,FALSE)</f>
        <v xml:space="preserve"> </v>
      </c>
      <c r="S111" s="8"/>
      <c r="T111" s="6" t="s">
        <v>2</v>
      </c>
      <c r="U111" s="7">
        <f>SUM(F111,H111,J111,L111,N111,P111,R111,T111,Tableau257[[#This Row],[JOKER]])</f>
        <v>0</v>
      </c>
    </row>
    <row r="112" spans="1:21" hidden="1" x14ac:dyDescent="0.35">
      <c r="A112">
        <v>109</v>
      </c>
      <c r="E112" s="3" t="s">
        <v>2</v>
      </c>
      <c r="F112" s="4" t="str">
        <f>VLOOKUP(Tableau257[[#This Row],[PLACE QUIMPER]],PointsClassement[],2,FALSE)</f>
        <v xml:space="preserve"> </v>
      </c>
      <c r="G112" s="5" t="s">
        <v>2</v>
      </c>
      <c r="H112" s="8" t="str">
        <f>VLOOKUP(Tableau257[[#This Row],[PLACE RIEC]],PointsClassement[],2,FALSE)</f>
        <v xml:space="preserve"> </v>
      </c>
      <c r="I112" s="5" t="s">
        <v>2</v>
      </c>
      <c r="J112" s="8" t="str">
        <f>VLOOKUP(Tableau257[[#This Row],[PLACE QUIMPERLE]],PointsClassement[],2,FALSE)</f>
        <v xml:space="preserve"> </v>
      </c>
      <c r="K112" s="5" t="s">
        <v>2</v>
      </c>
      <c r="L112" s="8" t="str">
        <f>VLOOKUP(Tableau257[[#This Row],[PLACE ERGUE]],PointsClassement[],2,FALSE)</f>
        <v xml:space="preserve"> </v>
      </c>
      <c r="M112" s="5" t="s">
        <v>2</v>
      </c>
      <c r="N112" s="8" t="str">
        <f>VLOOKUP(Tableau257[[#This Row],[PLACE TREGUNC]],PointsClassement[],2,FALSE)</f>
        <v xml:space="preserve"> </v>
      </c>
      <c r="O112" s="5" t="s">
        <v>2</v>
      </c>
      <c r="P112" s="8" t="str">
        <f>VLOOKUP(Tableau257[[#This Row],[PLACE SCAER]],PointsClassement[],2,FALSE)</f>
        <v xml:space="preserve"> </v>
      </c>
      <c r="Q112" s="5" t="s">
        <v>2</v>
      </c>
      <c r="R112" s="8" t="str">
        <f>VLOOKUP(Tableau257[[#This Row],[PLACE GOUEZEC]],PointsClassement[],2,FALSE)</f>
        <v xml:space="preserve"> </v>
      </c>
      <c r="S112" s="8"/>
      <c r="T112" s="6" t="s">
        <v>2</v>
      </c>
      <c r="U112" s="7">
        <f>SUM(F112,H112,J112,L112,N112,P112,R112,T112,Tableau257[[#This Row],[JOKER]])</f>
        <v>0</v>
      </c>
    </row>
    <row r="113" spans="1:21" hidden="1" x14ac:dyDescent="0.35">
      <c r="A113">
        <v>110</v>
      </c>
      <c r="E113" s="3" t="s">
        <v>2</v>
      </c>
      <c r="F113" s="4" t="str">
        <f>VLOOKUP(Tableau257[[#This Row],[PLACE QUIMPER]],PointsClassement[],2,FALSE)</f>
        <v xml:space="preserve"> </v>
      </c>
      <c r="G113" s="5" t="s">
        <v>2</v>
      </c>
      <c r="H113" s="8" t="str">
        <f>VLOOKUP(Tableau257[[#This Row],[PLACE RIEC]],PointsClassement[],2,FALSE)</f>
        <v xml:space="preserve"> </v>
      </c>
      <c r="I113" s="5" t="s">
        <v>2</v>
      </c>
      <c r="J113" s="8" t="str">
        <f>VLOOKUP(Tableau257[[#This Row],[PLACE QUIMPERLE]],PointsClassement[],2,FALSE)</f>
        <v xml:space="preserve"> </v>
      </c>
      <c r="K113" s="5" t="s">
        <v>2</v>
      </c>
      <c r="L113" s="8" t="str">
        <f>VLOOKUP(Tableau257[[#This Row],[PLACE ERGUE]],PointsClassement[],2,FALSE)</f>
        <v xml:space="preserve"> </v>
      </c>
      <c r="M113" s="5" t="s">
        <v>2</v>
      </c>
      <c r="N113" s="8" t="str">
        <f>VLOOKUP(Tableau257[[#This Row],[PLACE TREGUNC]],PointsClassement[],2,FALSE)</f>
        <v xml:space="preserve"> </v>
      </c>
      <c r="O113" s="5" t="s">
        <v>2</v>
      </c>
      <c r="P113" s="8" t="str">
        <f>VLOOKUP(Tableau257[[#This Row],[PLACE SCAER]],PointsClassement[],2,FALSE)</f>
        <v xml:space="preserve"> </v>
      </c>
      <c r="Q113" s="5" t="s">
        <v>2</v>
      </c>
      <c r="R113" s="8" t="str">
        <f>VLOOKUP(Tableau257[[#This Row],[PLACE GOUEZEC]],PointsClassement[],2,FALSE)</f>
        <v xml:space="preserve"> </v>
      </c>
      <c r="S113" s="8"/>
      <c r="T113" s="6" t="s">
        <v>2</v>
      </c>
      <c r="U113" s="7">
        <f>SUM(F113,H113,J113,L113,N113,P113,R113,T113,Tableau257[[#This Row],[JOKER]])</f>
        <v>0</v>
      </c>
    </row>
    <row r="114" spans="1:21" hidden="1" x14ac:dyDescent="0.35">
      <c r="A114">
        <v>111</v>
      </c>
      <c r="E114" s="3" t="s">
        <v>2</v>
      </c>
      <c r="F114" s="4" t="str">
        <f>VLOOKUP(Tableau257[[#This Row],[PLACE QUIMPER]],PointsClassement[],2,FALSE)</f>
        <v xml:space="preserve"> </v>
      </c>
      <c r="G114" s="5" t="s">
        <v>2</v>
      </c>
      <c r="H114" s="8" t="str">
        <f>VLOOKUP(Tableau257[[#This Row],[PLACE RIEC]],PointsClassement[],2,FALSE)</f>
        <v xml:space="preserve"> </v>
      </c>
      <c r="I114" s="5" t="s">
        <v>2</v>
      </c>
      <c r="J114" s="8" t="str">
        <f>VLOOKUP(Tableau257[[#This Row],[PLACE QUIMPERLE]],PointsClassement[],2,FALSE)</f>
        <v xml:space="preserve"> </v>
      </c>
      <c r="K114" s="5" t="s">
        <v>2</v>
      </c>
      <c r="L114" s="8" t="str">
        <f>VLOOKUP(Tableau257[[#This Row],[PLACE ERGUE]],PointsClassement[],2,FALSE)</f>
        <v xml:space="preserve"> </v>
      </c>
      <c r="M114" s="5" t="s">
        <v>2</v>
      </c>
      <c r="N114" s="8" t="str">
        <f>VLOOKUP(Tableau257[[#This Row],[PLACE TREGUNC]],PointsClassement[],2,FALSE)</f>
        <v xml:space="preserve"> </v>
      </c>
      <c r="O114" s="5" t="s">
        <v>2</v>
      </c>
      <c r="P114" s="8" t="str">
        <f>VLOOKUP(Tableau257[[#This Row],[PLACE SCAER]],PointsClassement[],2,FALSE)</f>
        <v xml:space="preserve"> </v>
      </c>
      <c r="Q114" s="5" t="s">
        <v>2</v>
      </c>
      <c r="R114" s="8" t="str">
        <f>VLOOKUP(Tableau257[[#This Row],[PLACE GOUEZEC]],PointsClassement[],2,FALSE)</f>
        <v xml:space="preserve"> </v>
      </c>
      <c r="S114" s="8"/>
      <c r="T114" s="6" t="s">
        <v>2</v>
      </c>
      <c r="U114" s="7">
        <f>SUM(F114,H114,J114,L114,N114,P114,R114,T114,Tableau257[[#This Row],[JOKER]])</f>
        <v>0</v>
      </c>
    </row>
    <row r="115" spans="1:21" hidden="1" x14ac:dyDescent="0.35">
      <c r="A115">
        <v>112</v>
      </c>
      <c r="E115" s="3" t="s">
        <v>2</v>
      </c>
      <c r="F115" s="4" t="str">
        <f>VLOOKUP(Tableau257[[#This Row],[PLACE QUIMPER]],PointsClassement[],2,FALSE)</f>
        <v xml:space="preserve"> </v>
      </c>
      <c r="G115" s="5" t="s">
        <v>2</v>
      </c>
      <c r="H115" s="8" t="str">
        <f>VLOOKUP(Tableau257[[#This Row],[PLACE RIEC]],PointsClassement[],2,FALSE)</f>
        <v xml:space="preserve"> </v>
      </c>
      <c r="I115" s="5" t="s">
        <v>2</v>
      </c>
      <c r="J115" s="8" t="str">
        <f>VLOOKUP(Tableau257[[#This Row],[PLACE QUIMPERLE]],PointsClassement[],2,FALSE)</f>
        <v xml:space="preserve"> </v>
      </c>
      <c r="K115" s="5" t="s">
        <v>2</v>
      </c>
      <c r="L115" s="8" t="str">
        <f>VLOOKUP(Tableau257[[#This Row],[PLACE ERGUE]],PointsClassement[],2,FALSE)</f>
        <v xml:space="preserve"> </v>
      </c>
      <c r="M115" s="5" t="s">
        <v>2</v>
      </c>
      <c r="N115" s="8" t="str">
        <f>VLOOKUP(Tableau257[[#This Row],[PLACE TREGUNC]],PointsClassement[],2,FALSE)</f>
        <v xml:space="preserve"> </v>
      </c>
      <c r="O115" s="5" t="s">
        <v>2</v>
      </c>
      <c r="P115" s="8" t="str">
        <f>VLOOKUP(Tableau257[[#This Row],[PLACE SCAER]],PointsClassement[],2,FALSE)</f>
        <v xml:space="preserve"> </v>
      </c>
      <c r="Q115" s="5" t="s">
        <v>2</v>
      </c>
      <c r="R115" s="8" t="str">
        <f>VLOOKUP(Tableau257[[#This Row],[PLACE GOUEZEC]],PointsClassement[],2,FALSE)</f>
        <v xml:space="preserve"> </v>
      </c>
      <c r="S115" s="8"/>
      <c r="T115" s="6" t="s">
        <v>2</v>
      </c>
      <c r="U115" s="7">
        <f>SUM(F115,H115,J115,L115,N115,P115,R115,T115,Tableau257[[#This Row],[JOKER]])</f>
        <v>0</v>
      </c>
    </row>
    <row r="116" spans="1:21" hidden="1" x14ac:dyDescent="0.35">
      <c r="A116">
        <v>113</v>
      </c>
      <c r="E116" s="3" t="s">
        <v>2</v>
      </c>
      <c r="F116" s="4" t="str">
        <f>VLOOKUP(Tableau257[[#This Row],[PLACE QUIMPER]],PointsClassement[],2,FALSE)</f>
        <v xml:space="preserve"> </v>
      </c>
      <c r="G116" s="5" t="s">
        <v>2</v>
      </c>
      <c r="H116" s="8" t="str">
        <f>VLOOKUP(Tableau257[[#This Row],[PLACE RIEC]],PointsClassement[],2,FALSE)</f>
        <v xml:space="preserve"> </v>
      </c>
      <c r="I116" s="5" t="s">
        <v>2</v>
      </c>
      <c r="J116" s="8" t="str">
        <f>VLOOKUP(Tableau257[[#This Row],[PLACE QUIMPERLE]],PointsClassement[],2,FALSE)</f>
        <v xml:space="preserve"> </v>
      </c>
      <c r="K116" s="5" t="s">
        <v>2</v>
      </c>
      <c r="L116" s="8" t="str">
        <f>VLOOKUP(Tableau257[[#This Row],[PLACE ERGUE]],PointsClassement[],2,FALSE)</f>
        <v xml:space="preserve"> </v>
      </c>
      <c r="M116" s="5" t="s">
        <v>2</v>
      </c>
      <c r="N116" s="8" t="str">
        <f>VLOOKUP(Tableau257[[#This Row],[PLACE TREGUNC]],PointsClassement[],2,FALSE)</f>
        <v xml:space="preserve"> </v>
      </c>
      <c r="O116" s="5" t="s">
        <v>2</v>
      </c>
      <c r="P116" s="8" t="str">
        <f>VLOOKUP(Tableau257[[#This Row],[PLACE SCAER]],PointsClassement[],2,FALSE)</f>
        <v xml:space="preserve"> </v>
      </c>
      <c r="Q116" s="5" t="s">
        <v>2</v>
      </c>
      <c r="R116" s="8" t="str">
        <f>VLOOKUP(Tableau257[[#This Row],[PLACE GOUEZEC]],PointsClassement[],2,FALSE)</f>
        <v xml:space="preserve"> </v>
      </c>
      <c r="S116" s="8"/>
      <c r="T116" s="6" t="s">
        <v>2</v>
      </c>
      <c r="U116" s="7">
        <f>SUM(F116,H116,J116,L116,N116,P116,R116,T116,Tableau257[[#This Row],[JOKER]])</f>
        <v>0</v>
      </c>
    </row>
    <row r="117" spans="1:21" hidden="1" x14ac:dyDescent="0.35">
      <c r="A117">
        <v>114</v>
      </c>
      <c r="E117" s="3" t="s">
        <v>2</v>
      </c>
      <c r="F117" s="4" t="str">
        <f>VLOOKUP(Tableau257[[#This Row],[PLACE QUIMPER]],PointsClassement[],2,FALSE)</f>
        <v xml:space="preserve"> </v>
      </c>
      <c r="G117" s="5" t="s">
        <v>2</v>
      </c>
      <c r="H117" s="8" t="str">
        <f>VLOOKUP(Tableau257[[#This Row],[PLACE RIEC]],PointsClassement[],2,FALSE)</f>
        <v xml:space="preserve"> </v>
      </c>
      <c r="I117" s="5" t="s">
        <v>2</v>
      </c>
      <c r="J117" s="8" t="str">
        <f>VLOOKUP(Tableau257[[#This Row],[PLACE QUIMPERLE]],PointsClassement[],2,FALSE)</f>
        <v xml:space="preserve"> </v>
      </c>
      <c r="K117" s="5" t="s">
        <v>2</v>
      </c>
      <c r="L117" s="8" t="str">
        <f>VLOOKUP(Tableau257[[#This Row],[PLACE ERGUE]],PointsClassement[],2,FALSE)</f>
        <v xml:space="preserve"> </v>
      </c>
      <c r="M117" s="5" t="s">
        <v>2</v>
      </c>
      <c r="N117" s="8" t="str">
        <f>VLOOKUP(Tableau257[[#This Row],[PLACE TREGUNC]],PointsClassement[],2,FALSE)</f>
        <v xml:space="preserve"> </v>
      </c>
      <c r="O117" s="5" t="s">
        <v>2</v>
      </c>
      <c r="P117" s="8" t="str">
        <f>VLOOKUP(Tableau257[[#This Row],[PLACE SCAER]],PointsClassement[],2,FALSE)</f>
        <v xml:space="preserve"> </v>
      </c>
      <c r="Q117" s="5" t="s">
        <v>2</v>
      </c>
      <c r="R117" s="8" t="str">
        <f>VLOOKUP(Tableau257[[#This Row],[PLACE GOUEZEC]],PointsClassement[],2,FALSE)</f>
        <v xml:space="preserve"> </v>
      </c>
      <c r="S117" s="8"/>
      <c r="T117" s="6" t="s">
        <v>2</v>
      </c>
      <c r="U117" s="7">
        <f>SUM(F117,H117,J117,L117,N117,P117,R117,T117,Tableau257[[#This Row],[JOKER]])</f>
        <v>0</v>
      </c>
    </row>
    <row r="118" spans="1:21" hidden="1" x14ac:dyDescent="0.35">
      <c r="A118">
        <v>115</v>
      </c>
      <c r="E118" s="3" t="s">
        <v>2</v>
      </c>
      <c r="F118" s="4" t="str">
        <f>VLOOKUP(Tableau257[[#This Row],[PLACE QUIMPER]],PointsClassement[],2,FALSE)</f>
        <v xml:space="preserve"> </v>
      </c>
      <c r="G118" s="5" t="s">
        <v>2</v>
      </c>
      <c r="H118" s="8" t="str">
        <f>VLOOKUP(Tableau257[[#This Row],[PLACE RIEC]],PointsClassement[],2,FALSE)</f>
        <v xml:space="preserve"> </v>
      </c>
      <c r="I118" s="5" t="s">
        <v>2</v>
      </c>
      <c r="J118" s="8" t="str">
        <f>VLOOKUP(Tableau257[[#This Row],[PLACE QUIMPERLE]],PointsClassement[],2,FALSE)</f>
        <v xml:space="preserve"> </v>
      </c>
      <c r="K118" s="5" t="s">
        <v>2</v>
      </c>
      <c r="L118" s="8" t="str">
        <f>VLOOKUP(Tableau257[[#This Row],[PLACE ERGUE]],PointsClassement[],2,FALSE)</f>
        <v xml:space="preserve"> </v>
      </c>
      <c r="M118" s="5" t="s">
        <v>2</v>
      </c>
      <c r="N118" s="8" t="str">
        <f>VLOOKUP(Tableau257[[#This Row],[PLACE TREGUNC]],PointsClassement[],2,FALSE)</f>
        <v xml:space="preserve"> </v>
      </c>
      <c r="O118" s="5" t="s">
        <v>2</v>
      </c>
      <c r="P118" s="8" t="str">
        <f>VLOOKUP(Tableau257[[#This Row],[PLACE SCAER]],PointsClassement[],2,FALSE)</f>
        <v xml:space="preserve"> </v>
      </c>
      <c r="Q118" s="5" t="s">
        <v>2</v>
      </c>
      <c r="R118" s="8" t="str">
        <f>VLOOKUP(Tableau257[[#This Row],[PLACE GOUEZEC]],PointsClassement[],2,FALSE)</f>
        <v xml:space="preserve"> </v>
      </c>
      <c r="S118" s="8"/>
      <c r="T118" s="6" t="s">
        <v>2</v>
      </c>
      <c r="U118" s="7">
        <f>SUM(F118,H118,J118,L118,N118,P118,R118,T118,Tableau257[[#This Row],[JOKER]])</f>
        <v>0</v>
      </c>
    </row>
    <row r="119" spans="1:21" hidden="1" x14ac:dyDescent="0.35">
      <c r="A119">
        <v>116</v>
      </c>
      <c r="E119" s="3" t="s">
        <v>2</v>
      </c>
      <c r="F119" s="4" t="str">
        <f>VLOOKUP(Tableau257[[#This Row],[PLACE QUIMPER]],PointsClassement[],2,FALSE)</f>
        <v xml:space="preserve"> </v>
      </c>
      <c r="G119" s="5" t="s">
        <v>2</v>
      </c>
      <c r="H119" s="8" t="str">
        <f>VLOOKUP(Tableau257[[#This Row],[PLACE RIEC]],PointsClassement[],2,FALSE)</f>
        <v xml:space="preserve"> </v>
      </c>
      <c r="I119" s="5" t="s">
        <v>2</v>
      </c>
      <c r="J119" s="8" t="str">
        <f>VLOOKUP(Tableau257[[#This Row],[PLACE QUIMPERLE]],PointsClassement[],2,FALSE)</f>
        <v xml:space="preserve"> </v>
      </c>
      <c r="K119" s="5" t="s">
        <v>2</v>
      </c>
      <c r="L119" s="8" t="str">
        <f>VLOOKUP(Tableau257[[#This Row],[PLACE ERGUE]],PointsClassement[],2,FALSE)</f>
        <v xml:space="preserve"> </v>
      </c>
      <c r="M119" s="5" t="s">
        <v>2</v>
      </c>
      <c r="N119" s="8" t="str">
        <f>VLOOKUP(Tableau257[[#This Row],[PLACE TREGUNC]],PointsClassement[],2,FALSE)</f>
        <v xml:space="preserve"> </v>
      </c>
      <c r="O119" s="5" t="s">
        <v>2</v>
      </c>
      <c r="P119" s="8" t="str">
        <f>VLOOKUP(Tableau257[[#This Row],[PLACE SCAER]],PointsClassement[],2,FALSE)</f>
        <v xml:space="preserve"> </v>
      </c>
      <c r="Q119" s="5" t="s">
        <v>2</v>
      </c>
      <c r="R119" s="8" t="str">
        <f>VLOOKUP(Tableau257[[#This Row],[PLACE GOUEZEC]],PointsClassement[],2,FALSE)</f>
        <v xml:space="preserve"> </v>
      </c>
      <c r="S119" s="8"/>
      <c r="T119" s="6" t="s">
        <v>2</v>
      </c>
      <c r="U119" s="7">
        <f>SUM(F119,H119,J119,L119,N119,P119,R119,T119,Tableau257[[#This Row],[JOKER]])</f>
        <v>0</v>
      </c>
    </row>
    <row r="120" spans="1:21" hidden="1" x14ac:dyDescent="0.35">
      <c r="A120">
        <v>117</v>
      </c>
      <c r="E120" s="3" t="s">
        <v>2</v>
      </c>
      <c r="F120" s="4" t="str">
        <f>VLOOKUP(Tableau257[[#This Row],[PLACE QUIMPER]],PointsClassement[],2,FALSE)</f>
        <v xml:space="preserve"> </v>
      </c>
      <c r="G120" s="5" t="s">
        <v>2</v>
      </c>
      <c r="H120" s="8" t="str">
        <f>VLOOKUP(Tableau257[[#This Row],[PLACE RIEC]],PointsClassement[],2,FALSE)</f>
        <v xml:space="preserve"> </v>
      </c>
      <c r="I120" s="5" t="s">
        <v>2</v>
      </c>
      <c r="J120" s="8" t="str">
        <f>VLOOKUP(Tableau257[[#This Row],[PLACE QUIMPERLE]],PointsClassement[],2,FALSE)</f>
        <v xml:space="preserve"> </v>
      </c>
      <c r="K120" s="5" t="s">
        <v>2</v>
      </c>
      <c r="L120" s="8" t="str">
        <f>VLOOKUP(Tableau257[[#This Row],[PLACE ERGUE]],PointsClassement[],2,FALSE)</f>
        <v xml:space="preserve"> </v>
      </c>
      <c r="M120" s="5" t="s">
        <v>2</v>
      </c>
      <c r="N120" s="8" t="str">
        <f>VLOOKUP(Tableau257[[#This Row],[PLACE TREGUNC]],PointsClassement[],2,FALSE)</f>
        <v xml:space="preserve"> </v>
      </c>
      <c r="O120" s="5" t="s">
        <v>2</v>
      </c>
      <c r="P120" s="8" t="str">
        <f>VLOOKUP(Tableau257[[#This Row],[PLACE SCAER]],PointsClassement[],2,FALSE)</f>
        <v xml:space="preserve"> </v>
      </c>
      <c r="Q120" s="5" t="s">
        <v>2</v>
      </c>
      <c r="R120" s="8" t="str">
        <f>VLOOKUP(Tableau257[[#This Row],[PLACE GOUEZEC]],PointsClassement[],2,FALSE)</f>
        <v xml:space="preserve"> </v>
      </c>
      <c r="S120" s="8"/>
      <c r="T120" s="6" t="s">
        <v>2</v>
      </c>
      <c r="U120" s="7">
        <f>SUM(F120,H120,J120,L120,N120,P120,R120,T120,Tableau257[[#This Row],[JOKER]])</f>
        <v>0</v>
      </c>
    </row>
    <row r="121" spans="1:21" hidden="1" x14ac:dyDescent="0.35">
      <c r="A121">
        <v>118</v>
      </c>
      <c r="E121" s="3" t="s">
        <v>2</v>
      </c>
      <c r="F121" s="4" t="str">
        <f>VLOOKUP(Tableau257[[#This Row],[PLACE QUIMPER]],PointsClassement[],2,FALSE)</f>
        <v xml:space="preserve"> </v>
      </c>
      <c r="G121" s="5" t="s">
        <v>2</v>
      </c>
      <c r="H121" s="8" t="str">
        <f>VLOOKUP(Tableau257[[#This Row],[PLACE RIEC]],PointsClassement[],2,FALSE)</f>
        <v xml:space="preserve"> </v>
      </c>
      <c r="I121" s="5" t="s">
        <v>2</v>
      </c>
      <c r="J121" s="8" t="str">
        <f>VLOOKUP(Tableau257[[#This Row],[PLACE QUIMPERLE]],PointsClassement[],2,FALSE)</f>
        <v xml:space="preserve"> </v>
      </c>
      <c r="K121" s="5" t="s">
        <v>2</v>
      </c>
      <c r="L121" s="8" t="str">
        <f>VLOOKUP(Tableau257[[#This Row],[PLACE ERGUE]],PointsClassement[],2,FALSE)</f>
        <v xml:space="preserve"> </v>
      </c>
      <c r="M121" s="5" t="s">
        <v>2</v>
      </c>
      <c r="N121" s="8" t="str">
        <f>VLOOKUP(Tableau257[[#This Row],[PLACE TREGUNC]],PointsClassement[],2,FALSE)</f>
        <v xml:space="preserve"> </v>
      </c>
      <c r="O121" s="5" t="s">
        <v>2</v>
      </c>
      <c r="P121" s="8" t="str">
        <f>VLOOKUP(Tableau257[[#This Row],[PLACE SCAER]],PointsClassement[],2,FALSE)</f>
        <v xml:space="preserve"> </v>
      </c>
      <c r="Q121" s="5" t="s">
        <v>2</v>
      </c>
      <c r="R121" s="8" t="str">
        <f>VLOOKUP(Tableau257[[#This Row],[PLACE GOUEZEC]],PointsClassement[],2,FALSE)</f>
        <v xml:space="preserve"> </v>
      </c>
      <c r="S121" s="8"/>
      <c r="T121" s="6" t="s">
        <v>2</v>
      </c>
      <c r="U121" s="7">
        <f>SUM(F121,H121,J121,L121,N121,P121,R121,T121,Tableau257[[#This Row],[JOKER]])</f>
        <v>0</v>
      </c>
    </row>
    <row r="122" spans="1:21" hidden="1" x14ac:dyDescent="0.35">
      <c r="A122">
        <v>119</v>
      </c>
      <c r="E122" s="3" t="s">
        <v>2</v>
      </c>
      <c r="F122" s="4" t="str">
        <f>VLOOKUP(Tableau257[[#This Row],[PLACE QUIMPER]],PointsClassement[],2,FALSE)</f>
        <v xml:space="preserve"> </v>
      </c>
      <c r="G122" s="5" t="s">
        <v>2</v>
      </c>
      <c r="H122" s="8" t="str">
        <f>VLOOKUP(Tableau257[[#This Row],[PLACE RIEC]],PointsClassement[],2,FALSE)</f>
        <v xml:space="preserve"> </v>
      </c>
      <c r="I122" s="5" t="s">
        <v>2</v>
      </c>
      <c r="J122" s="8" t="str">
        <f>VLOOKUP(Tableau257[[#This Row],[PLACE QUIMPERLE]],PointsClassement[],2,FALSE)</f>
        <v xml:space="preserve"> </v>
      </c>
      <c r="K122" s="5" t="s">
        <v>2</v>
      </c>
      <c r="L122" s="8" t="str">
        <f>VLOOKUP(Tableau257[[#This Row],[PLACE ERGUE]],PointsClassement[],2,FALSE)</f>
        <v xml:space="preserve"> </v>
      </c>
      <c r="M122" s="5" t="s">
        <v>2</v>
      </c>
      <c r="N122" s="8" t="str">
        <f>VLOOKUP(Tableau257[[#This Row],[PLACE TREGUNC]],PointsClassement[],2,FALSE)</f>
        <v xml:space="preserve"> </v>
      </c>
      <c r="O122" s="5" t="s">
        <v>2</v>
      </c>
      <c r="P122" s="8" t="str">
        <f>VLOOKUP(Tableau257[[#This Row],[PLACE SCAER]],PointsClassement[],2,FALSE)</f>
        <v xml:space="preserve"> </v>
      </c>
      <c r="Q122" s="5" t="s">
        <v>2</v>
      </c>
      <c r="R122" s="8" t="str">
        <f>VLOOKUP(Tableau257[[#This Row],[PLACE GOUEZEC]],PointsClassement[],2,FALSE)</f>
        <v xml:space="preserve"> </v>
      </c>
      <c r="S122" s="8"/>
      <c r="T122" s="6" t="s">
        <v>2</v>
      </c>
      <c r="U122" s="7">
        <f>SUM(F122,H122,J122,L122,N122,P122,R122,T122,Tableau257[[#This Row],[JOKER]])</f>
        <v>0</v>
      </c>
    </row>
    <row r="123" spans="1:21" hidden="1" x14ac:dyDescent="0.35">
      <c r="A123">
        <v>120</v>
      </c>
      <c r="E123" s="3" t="s">
        <v>2</v>
      </c>
      <c r="F123" s="4" t="str">
        <f>VLOOKUP(Tableau257[[#This Row],[PLACE QUIMPER]],PointsClassement[],2,FALSE)</f>
        <v xml:space="preserve"> </v>
      </c>
      <c r="G123" s="5" t="s">
        <v>2</v>
      </c>
      <c r="H123" s="8" t="str">
        <f>VLOOKUP(Tableau257[[#This Row],[PLACE RIEC]],PointsClassement[],2,FALSE)</f>
        <v xml:space="preserve"> </v>
      </c>
      <c r="I123" s="5" t="s">
        <v>2</v>
      </c>
      <c r="J123" s="8" t="str">
        <f>VLOOKUP(Tableau257[[#This Row],[PLACE QUIMPERLE]],PointsClassement[],2,FALSE)</f>
        <v xml:space="preserve"> </v>
      </c>
      <c r="K123" s="5" t="s">
        <v>2</v>
      </c>
      <c r="L123" s="8" t="str">
        <f>VLOOKUP(Tableau257[[#This Row],[PLACE ERGUE]],PointsClassement[],2,FALSE)</f>
        <v xml:space="preserve"> </v>
      </c>
      <c r="M123" s="5" t="s">
        <v>2</v>
      </c>
      <c r="N123" s="8" t="str">
        <f>VLOOKUP(Tableau257[[#This Row],[PLACE TREGUNC]],PointsClassement[],2,FALSE)</f>
        <v xml:space="preserve"> </v>
      </c>
      <c r="O123" s="5" t="s">
        <v>2</v>
      </c>
      <c r="P123" s="8" t="str">
        <f>VLOOKUP(Tableau257[[#This Row],[PLACE SCAER]],PointsClassement[],2,FALSE)</f>
        <v xml:space="preserve"> </v>
      </c>
      <c r="Q123" s="5" t="s">
        <v>2</v>
      </c>
      <c r="R123" s="8" t="str">
        <f>VLOOKUP(Tableau257[[#This Row],[PLACE GOUEZEC]],PointsClassement[],2,FALSE)</f>
        <v xml:space="preserve"> </v>
      </c>
      <c r="S123" s="8"/>
      <c r="T123" s="6" t="s">
        <v>2</v>
      </c>
      <c r="U123" s="7">
        <f>SUM(F123,H123,J123,L123,N123,P123,R123,T123,Tableau257[[#This Row],[JOKER]])</f>
        <v>0</v>
      </c>
    </row>
    <row r="124" spans="1:21" hidden="1" x14ac:dyDescent="0.35">
      <c r="A124">
        <v>121</v>
      </c>
      <c r="E124" s="3" t="s">
        <v>2</v>
      </c>
      <c r="F124" s="4" t="str">
        <f>VLOOKUP(Tableau257[[#This Row],[PLACE QUIMPER]],PointsClassement[],2,FALSE)</f>
        <v xml:space="preserve"> </v>
      </c>
      <c r="G124" s="5" t="s">
        <v>2</v>
      </c>
      <c r="H124" s="8" t="str">
        <f>VLOOKUP(Tableau257[[#This Row],[PLACE RIEC]],PointsClassement[],2,FALSE)</f>
        <v xml:space="preserve"> </v>
      </c>
      <c r="I124" s="5" t="s">
        <v>2</v>
      </c>
      <c r="J124" s="8" t="str">
        <f>VLOOKUP(Tableau257[[#This Row],[PLACE QUIMPERLE]],PointsClassement[],2,FALSE)</f>
        <v xml:space="preserve"> </v>
      </c>
      <c r="K124" s="5" t="s">
        <v>2</v>
      </c>
      <c r="L124" s="8" t="str">
        <f>VLOOKUP(Tableau257[[#This Row],[PLACE ERGUE]],PointsClassement[],2,FALSE)</f>
        <v xml:space="preserve"> </v>
      </c>
      <c r="M124" s="5" t="s">
        <v>2</v>
      </c>
      <c r="N124" s="8" t="str">
        <f>VLOOKUP(Tableau257[[#This Row],[PLACE TREGUNC]],PointsClassement[],2,FALSE)</f>
        <v xml:space="preserve"> </v>
      </c>
      <c r="O124" s="5" t="s">
        <v>2</v>
      </c>
      <c r="P124" s="8" t="str">
        <f>VLOOKUP(Tableau257[[#This Row],[PLACE SCAER]],PointsClassement[],2,FALSE)</f>
        <v xml:space="preserve"> </v>
      </c>
      <c r="Q124" s="5" t="s">
        <v>2</v>
      </c>
      <c r="R124" s="8" t="str">
        <f>VLOOKUP(Tableau257[[#This Row],[PLACE GOUEZEC]],PointsClassement[],2,FALSE)</f>
        <v xml:space="preserve"> </v>
      </c>
      <c r="S124" s="8"/>
      <c r="T124" s="6" t="s">
        <v>2</v>
      </c>
      <c r="U124" s="7">
        <f>SUM(F124,H124,J124,L124,N124,P124,R124,T124,Tableau257[[#This Row],[JOKER]])</f>
        <v>0</v>
      </c>
    </row>
    <row r="125" spans="1:21" hidden="1" x14ac:dyDescent="0.35">
      <c r="A125">
        <v>122</v>
      </c>
      <c r="E125" s="3" t="s">
        <v>2</v>
      </c>
      <c r="F125" s="4" t="str">
        <f>VLOOKUP(Tableau257[[#This Row],[PLACE QUIMPER]],PointsClassement[],2,FALSE)</f>
        <v xml:space="preserve"> </v>
      </c>
      <c r="G125" s="5" t="s">
        <v>2</v>
      </c>
      <c r="H125" s="8" t="str">
        <f>VLOOKUP(Tableau257[[#This Row],[PLACE RIEC]],PointsClassement[],2,FALSE)</f>
        <v xml:space="preserve"> </v>
      </c>
      <c r="I125" s="5" t="s">
        <v>2</v>
      </c>
      <c r="J125" s="8" t="str">
        <f>VLOOKUP(Tableau257[[#This Row],[PLACE QUIMPERLE]],PointsClassement[],2,FALSE)</f>
        <v xml:space="preserve"> </v>
      </c>
      <c r="K125" s="5" t="s">
        <v>2</v>
      </c>
      <c r="L125" s="8" t="str">
        <f>VLOOKUP(Tableau257[[#This Row],[PLACE ERGUE]],PointsClassement[],2,FALSE)</f>
        <v xml:space="preserve"> </v>
      </c>
      <c r="M125" s="5" t="s">
        <v>2</v>
      </c>
      <c r="N125" s="8" t="str">
        <f>VLOOKUP(Tableau257[[#This Row],[PLACE TREGUNC]],PointsClassement[],2,FALSE)</f>
        <v xml:space="preserve"> </v>
      </c>
      <c r="O125" s="5" t="s">
        <v>2</v>
      </c>
      <c r="P125" s="8" t="str">
        <f>VLOOKUP(Tableau257[[#This Row],[PLACE SCAER]],PointsClassement[],2,FALSE)</f>
        <v xml:space="preserve"> </v>
      </c>
      <c r="Q125" s="5" t="s">
        <v>2</v>
      </c>
      <c r="R125" s="8" t="str">
        <f>VLOOKUP(Tableau257[[#This Row],[PLACE GOUEZEC]],PointsClassement[],2,FALSE)</f>
        <v xml:space="preserve"> </v>
      </c>
      <c r="S125" s="8"/>
      <c r="T125" s="6" t="s">
        <v>2</v>
      </c>
      <c r="U125" s="7">
        <f>SUM(F125,H125,J125,L125,N125,P125,R125,T125,Tableau257[[#This Row],[JOKER]])</f>
        <v>0</v>
      </c>
    </row>
    <row r="126" spans="1:21" hidden="1" x14ac:dyDescent="0.35">
      <c r="A126">
        <v>123</v>
      </c>
      <c r="E126" s="3" t="s">
        <v>2</v>
      </c>
      <c r="F126" s="4" t="str">
        <f>VLOOKUP(Tableau257[[#This Row],[PLACE QUIMPER]],PointsClassement[],2,FALSE)</f>
        <v xml:space="preserve"> </v>
      </c>
      <c r="G126" s="5" t="s">
        <v>2</v>
      </c>
      <c r="H126" s="8" t="str">
        <f>VLOOKUP(Tableau257[[#This Row],[PLACE RIEC]],PointsClassement[],2,FALSE)</f>
        <v xml:space="preserve"> </v>
      </c>
      <c r="I126" s="5" t="s">
        <v>2</v>
      </c>
      <c r="J126" s="8" t="str">
        <f>VLOOKUP(Tableau257[[#This Row],[PLACE QUIMPERLE]],PointsClassement[],2,FALSE)</f>
        <v xml:space="preserve"> </v>
      </c>
      <c r="K126" s="5" t="s">
        <v>2</v>
      </c>
      <c r="L126" s="8" t="str">
        <f>VLOOKUP(Tableau257[[#This Row],[PLACE ERGUE]],PointsClassement[],2,FALSE)</f>
        <v xml:space="preserve"> </v>
      </c>
      <c r="M126" s="5" t="s">
        <v>2</v>
      </c>
      <c r="N126" s="8" t="str">
        <f>VLOOKUP(Tableau257[[#This Row],[PLACE TREGUNC]],PointsClassement[],2,FALSE)</f>
        <v xml:space="preserve"> </v>
      </c>
      <c r="O126" s="5" t="s">
        <v>2</v>
      </c>
      <c r="P126" s="8" t="str">
        <f>VLOOKUP(Tableau257[[#This Row],[PLACE SCAER]],PointsClassement[],2,FALSE)</f>
        <v xml:space="preserve"> </v>
      </c>
      <c r="Q126" s="5" t="s">
        <v>2</v>
      </c>
      <c r="R126" s="8" t="str">
        <f>VLOOKUP(Tableau257[[#This Row],[PLACE GOUEZEC]],PointsClassement[],2,FALSE)</f>
        <v xml:space="preserve"> </v>
      </c>
      <c r="S126" s="8"/>
      <c r="T126" s="6" t="s">
        <v>2</v>
      </c>
      <c r="U126" s="7">
        <f>SUM(F126,H126,J126,L126,N126,P126,R126,T126,Tableau257[[#This Row],[JOKER]])</f>
        <v>0</v>
      </c>
    </row>
    <row r="127" spans="1:21" hidden="1" x14ac:dyDescent="0.35">
      <c r="A127">
        <v>124</v>
      </c>
      <c r="E127" s="3" t="s">
        <v>2</v>
      </c>
      <c r="F127" s="4" t="str">
        <f>VLOOKUP(Tableau257[[#This Row],[PLACE QUIMPER]],PointsClassement[],2,FALSE)</f>
        <v xml:space="preserve"> </v>
      </c>
      <c r="G127" s="5" t="s">
        <v>2</v>
      </c>
      <c r="H127" s="8" t="str">
        <f>VLOOKUP(Tableau257[[#This Row],[PLACE RIEC]],PointsClassement[],2,FALSE)</f>
        <v xml:space="preserve"> </v>
      </c>
      <c r="I127" s="5" t="s">
        <v>2</v>
      </c>
      <c r="J127" s="8" t="str">
        <f>VLOOKUP(Tableau257[[#This Row],[PLACE QUIMPERLE]],PointsClassement[],2,FALSE)</f>
        <v xml:space="preserve"> </v>
      </c>
      <c r="K127" s="5" t="s">
        <v>2</v>
      </c>
      <c r="L127" s="8" t="str">
        <f>VLOOKUP(Tableau257[[#This Row],[PLACE ERGUE]],PointsClassement[],2,FALSE)</f>
        <v xml:space="preserve"> </v>
      </c>
      <c r="M127" s="5" t="s">
        <v>2</v>
      </c>
      <c r="N127" s="8" t="str">
        <f>VLOOKUP(Tableau257[[#This Row],[PLACE TREGUNC]],PointsClassement[],2,FALSE)</f>
        <v xml:space="preserve"> </v>
      </c>
      <c r="O127" s="5" t="s">
        <v>2</v>
      </c>
      <c r="P127" s="8" t="str">
        <f>VLOOKUP(Tableau257[[#This Row],[PLACE SCAER]],PointsClassement[],2,FALSE)</f>
        <v xml:space="preserve"> </v>
      </c>
      <c r="Q127" s="5" t="s">
        <v>2</v>
      </c>
      <c r="R127" s="8" t="str">
        <f>VLOOKUP(Tableau257[[#This Row],[PLACE GOUEZEC]],PointsClassement[],2,FALSE)</f>
        <v xml:space="preserve"> </v>
      </c>
      <c r="S127" s="8"/>
      <c r="T127" s="6" t="s">
        <v>2</v>
      </c>
      <c r="U127" s="7">
        <f>SUM(F127,H127,J127,L127,N127,P127,R127,T127,Tableau257[[#This Row],[JOKER]])</f>
        <v>0</v>
      </c>
    </row>
    <row r="128" spans="1:21" hidden="1" x14ac:dyDescent="0.35">
      <c r="A128">
        <v>125</v>
      </c>
      <c r="E128" s="3" t="s">
        <v>2</v>
      </c>
      <c r="F128" s="4" t="str">
        <f>VLOOKUP(Tableau257[[#This Row],[PLACE QUIMPER]],PointsClassement[],2,FALSE)</f>
        <v xml:space="preserve"> </v>
      </c>
      <c r="G128" s="5" t="s">
        <v>2</v>
      </c>
      <c r="H128" s="8" t="str">
        <f>VLOOKUP(Tableau257[[#This Row],[PLACE RIEC]],PointsClassement[],2,FALSE)</f>
        <v xml:space="preserve"> </v>
      </c>
      <c r="I128" s="5" t="s">
        <v>2</v>
      </c>
      <c r="J128" s="8" t="str">
        <f>VLOOKUP(Tableau257[[#This Row],[PLACE QUIMPERLE]],PointsClassement[],2,FALSE)</f>
        <v xml:space="preserve"> </v>
      </c>
      <c r="K128" s="5" t="s">
        <v>2</v>
      </c>
      <c r="L128" s="8" t="str">
        <f>VLOOKUP(Tableau257[[#This Row],[PLACE ERGUE]],PointsClassement[],2,FALSE)</f>
        <v xml:space="preserve"> </v>
      </c>
      <c r="M128" s="5" t="s">
        <v>2</v>
      </c>
      <c r="N128" s="8" t="str">
        <f>VLOOKUP(Tableau257[[#This Row],[PLACE TREGUNC]],PointsClassement[],2,FALSE)</f>
        <v xml:space="preserve"> </v>
      </c>
      <c r="O128" s="5" t="s">
        <v>2</v>
      </c>
      <c r="P128" s="8" t="str">
        <f>VLOOKUP(Tableau257[[#This Row],[PLACE SCAER]],PointsClassement[],2,FALSE)</f>
        <v xml:space="preserve"> </v>
      </c>
      <c r="Q128" s="5" t="s">
        <v>2</v>
      </c>
      <c r="R128" s="8" t="str">
        <f>VLOOKUP(Tableau257[[#This Row],[PLACE GOUEZEC]],PointsClassement[],2,FALSE)</f>
        <v xml:space="preserve"> </v>
      </c>
      <c r="S128" s="8"/>
      <c r="T128" s="6" t="s">
        <v>2</v>
      </c>
      <c r="U128" s="7">
        <f>SUM(F128,H128,J128,L128,N128,P128,R128,T128,Tableau257[[#This Row],[JOKER]])</f>
        <v>0</v>
      </c>
    </row>
    <row r="129" spans="1:21" hidden="1" x14ac:dyDescent="0.35">
      <c r="A129">
        <v>126</v>
      </c>
      <c r="E129" s="3" t="s">
        <v>2</v>
      </c>
      <c r="F129" s="4" t="str">
        <f>VLOOKUP(Tableau257[[#This Row],[PLACE QUIMPER]],PointsClassement[],2,FALSE)</f>
        <v xml:space="preserve"> </v>
      </c>
      <c r="G129" s="5" t="s">
        <v>2</v>
      </c>
      <c r="H129" s="8" t="str">
        <f>VLOOKUP(Tableau257[[#This Row],[PLACE RIEC]],PointsClassement[],2,FALSE)</f>
        <v xml:space="preserve"> </v>
      </c>
      <c r="I129" s="5" t="s">
        <v>2</v>
      </c>
      <c r="J129" s="8" t="str">
        <f>VLOOKUP(Tableau257[[#This Row],[PLACE QUIMPERLE]],PointsClassement[],2,FALSE)</f>
        <v xml:space="preserve"> </v>
      </c>
      <c r="K129" s="5" t="s">
        <v>2</v>
      </c>
      <c r="L129" s="8" t="str">
        <f>VLOOKUP(Tableau257[[#This Row],[PLACE ERGUE]],PointsClassement[],2,FALSE)</f>
        <v xml:space="preserve"> </v>
      </c>
      <c r="M129" s="5" t="s">
        <v>2</v>
      </c>
      <c r="N129" s="8" t="str">
        <f>VLOOKUP(Tableau257[[#This Row],[PLACE TREGUNC]],PointsClassement[],2,FALSE)</f>
        <v xml:space="preserve"> </v>
      </c>
      <c r="O129" s="5" t="s">
        <v>2</v>
      </c>
      <c r="P129" s="8" t="str">
        <f>VLOOKUP(Tableau257[[#This Row],[PLACE SCAER]],PointsClassement[],2,FALSE)</f>
        <v xml:space="preserve"> </v>
      </c>
      <c r="Q129" s="5" t="s">
        <v>2</v>
      </c>
      <c r="R129" s="8" t="str">
        <f>VLOOKUP(Tableau257[[#This Row],[PLACE GOUEZEC]],PointsClassement[],2,FALSE)</f>
        <v xml:space="preserve"> </v>
      </c>
      <c r="S129" s="8"/>
      <c r="T129" s="6" t="s">
        <v>2</v>
      </c>
      <c r="U129" s="7">
        <f>SUM(F129,H129,J129,L129,N129,P129,R129,T129,Tableau257[[#This Row],[JOKER]])</f>
        <v>0</v>
      </c>
    </row>
    <row r="130" spans="1:21" hidden="1" x14ac:dyDescent="0.35">
      <c r="A130">
        <v>127</v>
      </c>
      <c r="E130" s="3" t="s">
        <v>2</v>
      </c>
      <c r="F130" s="4" t="str">
        <f>VLOOKUP(Tableau257[[#This Row],[PLACE QUIMPER]],PointsClassement[],2,FALSE)</f>
        <v xml:space="preserve"> </v>
      </c>
      <c r="G130" s="5" t="s">
        <v>2</v>
      </c>
      <c r="H130" s="8" t="str">
        <f>VLOOKUP(Tableau257[[#This Row],[PLACE RIEC]],PointsClassement[],2,FALSE)</f>
        <v xml:space="preserve"> </v>
      </c>
      <c r="I130" s="5" t="s">
        <v>2</v>
      </c>
      <c r="J130" s="8" t="str">
        <f>VLOOKUP(Tableau257[[#This Row],[PLACE QUIMPERLE]],PointsClassement[],2,FALSE)</f>
        <v xml:space="preserve"> </v>
      </c>
      <c r="K130" s="5" t="s">
        <v>2</v>
      </c>
      <c r="L130" s="8" t="str">
        <f>VLOOKUP(Tableau257[[#This Row],[PLACE ERGUE]],PointsClassement[],2,FALSE)</f>
        <v xml:space="preserve"> </v>
      </c>
      <c r="M130" s="5" t="s">
        <v>2</v>
      </c>
      <c r="N130" s="8" t="str">
        <f>VLOOKUP(Tableau257[[#This Row],[PLACE TREGUNC]],PointsClassement[],2,FALSE)</f>
        <v xml:space="preserve"> </v>
      </c>
      <c r="O130" s="5" t="s">
        <v>2</v>
      </c>
      <c r="P130" s="8" t="str">
        <f>VLOOKUP(Tableau257[[#This Row],[PLACE SCAER]],PointsClassement[],2,FALSE)</f>
        <v xml:space="preserve"> </v>
      </c>
      <c r="Q130" s="5" t="s">
        <v>2</v>
      </c>
      <c r="R130" s="8" t="str">
        <f>VLOOKUP(Tableau257[[#This Row],[PLACE GOUEZEC]],PointsClassement[],2,FALSE)</f>
        <v xml:space="preserve"> </v>
      </c>
      <c r="S130" s="8"/>
      <c r="T130" s="6" t="s">
        <v>2</v>
      </c>
      <c r="U130" s="7">
        <f>SUM(F130,H130,J130,L130,N130,P130,R130,T130,Tableau257[[#This Row],[JOKER]])</f>
        <v>0</v>
      </c>
    </row>
    <row r="131" spans="1:21" hidden="1" x14ac:dyDescent="0.35">
      <c r="A131">
        <v>128</v>
      </c>
    </row>
    <row r="132" spans="1:21" hidden="1" x14ac:dyDescent="0.35">
      <c r="A132">
        <v>129</v>
      </c>
    </row>
    <row r="133" spans="1:21" hidden="1" x14ac:dyDescent="0.35">
      <c r="A133">
        <v>130</v>
      </c>
    </row>
    <row r="134" spans="1:21" hidden="1" x14ac:dyDescent="0.35">
      <c r="A134">
        <v>131</v>
      </c>
    </row>
    <row r="135" spans="1:21" hidden="1" x14ac:dyDescent="0.35">
      <c r="A135">
        <v>132</v>
      </c>
    </row>
    <row r="136" spans="1:21" hidden="1" x14ac:dyDescent="0.35">
      <c r="A136">
        <v>133</v>
      </c>
    </row>
    <row r="137" spans="1:21" hidden="1" x14ac:dyDescent="0.35">
      <c r="A137">
        <v>134</v>
      </c>
    </row>
    <row r="138" spans="1:21" hidden="1" x14ac:dyDescent="0.35">
      <c r="A138">
        <v>135</v>
      </c>
    </row>
    <row r="139" spans="1:21" ht="21" x14ac:dyDescent="0.5">
      <c r="B139" s="2" t="s">
        <v>25</v>
      </c>
    </row>
    <row r="140" spans="1:21" x14ac:dyDescent="0.35">
      <c r="E140" s="33" t="s">
        <v>4</v>
      </c>
      <c r="F140" s="33"/>
      <c r="G140" s="33" t="s">
        <v>5</v>
      </c>
      <c r="H140" s="33"/>
      <c r="I140" s="33" t="s">
        <v>60</v>
      </c>
      <c r="J140" s="33"/>
      <c r="K140" s="33"/>
      <c r="L140" s="33"/>
      <c r="M140" s="33"/>
      <c r="N140" s="33"/>
      <c r="O140" s="33"/>
      <c r="P140" s="33"/>
      <c r="Q140" s="33"/>
      <c r="R140" s="33"/>
    </row>
    <row r="141" spans="1:21" x14ac:dyDescent="0.35">
      <c r="B141" t="s">
        <v>6</v>
      </c>
      <c r="C141" t="s">
        <v>7</v>
      </c>
      <c r="D141" t="s">
        <v>8</v>
      </c>
      <c r="E141" s="22" t="s">
        <v>13</v>
      </c>
      <c r="F141" t="s">
        <v>14</v>
      </c>
      <c r="G141" t="s">
        <v>17</v>
      </c>
      <c r="H141" t="s">
        <v>18</v>
      </c>
      <c r="I141" t="s">
        <v>11</v>
      </c>
      <c r="J141" t="s">
        <v>12</v>
      </c>
      <c r="K141" t="s">
        <v>19</v>
      </c>
      <c r="L141" t="s">
        <v>20</v>
      </c>
      <c r="M141" t="s">
        <v>9</v>
      </c>
      <c r="N141" t="s">
        <v>10</v>
      </c>
      <c r="O141" t="s">
        <v>21</v>
      </c>
      <c r="P141" t="s">
        <v>22</v>
      </c>
      <c r="Q141" t="s">
        <v>23</v>
      </c>
      <c r="R141" t="s">
        <v>24</v>
      </c>
      <c r="S141" t="s">
        <v>58</v>
      </c>
      <c r="T141" t="s">
        <v>15</v>
      </c>
      <c r="U141" t="s">
        <v>16</v>
      </c>
    </row>
    <row r="142" spans="1:21" x14ac:dyDescent="0.35">
      <c r="A142">
        <v>1</v>
      </c>
      <c r="B142" s="24" t="s">
        <v>125</v>
      </c>
      <c r="C142" s="24" t="s">
        <v>126</v>
      </c>
      <c r="D142" s="25" t="s">
        <v>64</v>
      </c>
      <c r="E142" s="3">
        <v>1</v>
      </c>
      <c r="F142" s="8">
        <f>VLOOKUP(Tableau256816[[#This Row],[PLACE QUIMPER]],PointsClassement[],2,FALSE)</f>
        <v>100</v>
      </c>
      <c r="G142" s="5">
        <v>1</v>
      </c>
      <c r="H142" s="8">
        <f>VLOOKUP(Tableau256816[[#This Row],[PLACE RIEC]],PointsClassement[],2,FALSE)</f>
        <v>100</v>
      </c>
      <c r="I142" s="5">
        <v>1</v>
      </c>
      <c r="J142" s="8">
        <f>VLOOKUP(Tableau256816[[#This Row],[PLACE QUIMPERLE]],PointsClassement[],2,FALSE)</f>
        <v>100</v>
      </c>
      <c r="K142" s="5" t="s">
        <v>2</v>
      </c>
      <c r="L142" s="8" t="str">
        <f>VLOOKUP(Tableau256816[[#This Row],[PLACE ERGUE]],PointsClassement[],2,FALSE)</f>
        <v xml:space="preserve"> </v>
      </c>
      <c r="M142" s="5" t="s">
        <v>2</v>
      </c>
      <c r="N142" s="8" t="str">
        <f>VLOOKUP(Tableau256816[[#This Row],[PLACE TREGUNC]],PointsClassement[],2,FALSE)</f>
        <v xml:space="preserve"> </v>
      </c>
      <c r="O142" s="5" t="s">
        <v>2</v>
      </c>
      <c r="P142" s="8" t="str">
        <f>VLOOKUP(Tableau256816[[#This Row],[PLACE SCAER]],PointsClassement[],2,FALSE)</f>
        <v xml:space="preserve"> </v>
      </c>
      <c r="Q142" s="5" t="s">
        <v>2</v>
      </c>
      <c r="R142" s="8" t="str">
        <f>VLOOKUP(Tableau256816[[#This Row],[PLACE GOUEZEC]],PointsClassement[],2,FALSE)</f>
        <v xml:space="preserve"> </v>
      </c>
      <c r="S142" s="8"/>
      <c r="T142" s="6"/>
      <c r="U142" s="7">
        <f t="shared" ref="U142:U150" si="0">SUM(F142,H142,J142,L142,N142,P142,S142,T142)</f>
        <v>300</v>
      </c>
    </row>
    <row r="143" spans="1:21" x14ac:dyDescent="0.35">
      <c r="A143">
        <v>2</v>
      </c>
      <c r="B143" s="26" t="s">
        <v>134</v>
      </c>
      <c r="C143" s="26" t="s">
        <v>135</v>
      </c>
      <c r="D143" s="27" t="s">
        <v>74</v>
      </c>
      <c r="E143" s="3">
        <v>2</v>
      </c>
      <c r="F143" s="8">
        <f>VLOOKUP(Tableau256816[[#This Row],[PLACE QUIMPER]],PointsClassement[],2,FALSE)</f>
        <v>95</v>
      </c>
      <c r="G143" s="5">
        <v>5</v>
      </c>
      <c r="H143" s="8">
        <f>VLOOKUP(Tableau256816[[#This Row],[PLACE RIEC]],PointsClassement[],2,FALSE)</f>
        <v>80</v>
      </c>
      <c r="I143" s="5">
        <v>3</v>
      </c>
      <c r="J143" s="8">
        <f>VLOOKUP(Tableau256816[[#This Row],[PLACE QUIMPERLE]],PointsClassement[],2,FALSE)</f>
        <v>90</v>
      </c>
      <c r="K143" s="5" t="s">
        <v>2</v>
      </c>
      <c r="L143" s="8" t="str">
        <f>VLOOKUP(Tableau256816[[#This Row],[PLACE ERGUE]],PointsClassement[],2,FALSE)</f>
        <v xml:space="preserve"> </v>
      </c>
      <c r="M143" s="5" t="s">
        <v>2</v>
      </c>
      <c r="N143" s="8" t="str">
        <f>VLOOKUP(Tableau256816[[#This Row],[PLACE TREGUNC]],PointsClassement[],2,FALSE)</f>
        <v xml:space="preserve"> </v>
      </c>
      <c r="O143" s="5" t="s">
        <v>2</v>
      </c>
      <c r="P143" s="8" t="str">
        <f>VLOOKUP(Tableau256816[[#This Row],[PLACE SCAER]],PointsClassement[],2,FALSE)</f>
        <v xml:space="preserve"> </v>
      </c>
      <c r="Q143" s="5" t="s">
        <v>2</v>
      </c>
      <c r="R143" s="8" t="str">
        <f>VLOOKUP(Tableau256816[[#This Row],[PLACE GOUEZEC]],PointsClassement[],2,FALSE)</f>
        <v xml:space="preserve"> </v>
      </c>
      <c r="S143" s="8"/>
      <c r="T143" s="6"/>
      <c r="U143" s="7">
        <f t="shared" si="0"/>
        <v>265</v>
      </c>
    </row>
    <row r="144" spans="1:21" x14ac:dyDescent="0.35">
      <c r="A144">
        <v>3</v>
      </c>
      <c r="B144" s="26" t="s">
        <v>127</v>
      </c>
      <c r="C144" s="26" t="s">
        <v>128</v>
      </c>
      <c r="D144" s="27" t="s">
        <v>71</v>
      </c>
      <c r="E144" s="3">
        <v>5</v>
      </c>
      <c r="F144" s="8">
        <f>VLOOKUP(Tableau256816[[#This Row],[PLACE QUIMPER]],PointsClassement[],2,FALSE)</f>
        <v>80</v>
      </c>
      <c r="G144" s="5">
        <v>2</v>
      </c>
      <c r="H144" s="8">
        <f>VLOOKUP(Tableau256816[[#This Row],[PLACE RIEC]],PointsClassement[],2,FALSE)</f>
        <v>95</v>
      </c>
      <c r="I144" s="5">
        <v>4</v>
      </c>
      <c r="J144" s="8">
        <f>VLOOKUP(Tableau256816[[#This Row],[PLACE QUIMPERLE]],PointsClassement[],2,FALSE)</f>
        <v>85</v>
      </c>
      <c r="K144" s="5" t="s">
        <v>2</v>
      </c>
      <c r="L144" s="8" t="str">
        <f>VLOOKUP(Tableau256816[[#This Row],[PLACE ERGUE]],PointsClassement[],2,FALSE)</f>
        <v xml:space="preserve"> </v>
      </c>
      <c r="M144" s="5" t="s">
        <v>2</v>
      </c>
      <c r="N144" s="8" t="str">
        <f>VLOOKUP(Tableau256816[[#This Row],[PLACE TREGUNC]],PointsClassement[],2,FALSE)</f>
        <v xml:space="preserve"> </v>
      </c>
      <c r="O144" s="5" t="s">
        <v>2</v>
      </c>
      <c r="P144" s="8" t="str">
        <f>VLOOKUP(Tableau256816[[#This Row],[PLACE SCAER]],PointsClassement[],2,FALSE)</f>
        <v xml:space="preserve"> </v>
      </c>
      <c r="Q144" s="5" t="s">
        <v>2</v>
      </c>
      <c r="R144" s="8" t="str">
        <f>VLOOKUP(Tableau256816[[#This Row],[PLACE GOUEZEC]],PointsClassement[],2,FALSE)</f>
        <v xml:space="preserve"> </v>
      </c>
      <c r="S144" s="8"/>
      <c r="T144" s="6"/>
      <c r="U144" s="7">
        <f t="shared" si="0"/>
        <v>260</v>
      </c>
    </row>
    <row r="145" spans="1:21" x14ac:dyDescent="0.35">
      <c r="A145">
        <v>4</v>
      </c>
      <c r="B145" s="26" t="s">
        <v>182</v>
      </c>
      <c r="C145" s="26" t="s">
        <v>183</v>
      </c>
      <c r="D145" s="27" t="s">
        <v>66</v>
      </c>
      <c r="E145" s="3">
        <v>3</v>
      </c>
      <c r="F145" s="8">
        <f>VLOOKUP(Tableau256816[[#This Row],[PLACE QUIMPER]],PointsClassement[],2,FALSE)</f>
        <v>90</v>
      </c>
      <c r="G145" s="5">
        <v>4</v>
      </c>
      <c r="H145" s="8">
        <f>VLOOKUP(Tableau256816[[#This Row],[PLACE RIEC]],PointsClassement[],2,FALSE)</f>
        <v>85</v>
      </c>
      <c r="I145" s="5">
        <v>5</v>
      </c>
      <c r="J145" s="8">
        <f>VLOOKUP(Tableau256816[[#This Row],[PLACE QUIMPERLE]],PointsClassement[],2,FALSE)</f>
        <v>80</v>
      </c>
      <c r="K145" s="5" t="s">
        <v>2</v>
      </c>
      <c r="L145" s="8" t="str">
        <f>VLOOKUP(Tableau256816[[#This Row],[PLACE ERGUE]],PointsClassement[],2,FALSE)</f>
        <v xml:space="preserve"> </v>
      </c>
      <c r="M145" s="5" t="s">
        <v>2</v>
      </c>
      <c r="N145" s="8" t="str">
        <f>VLOOKUP(Tableau256816[[#This Row],[PLACE TREGUNC]],PointsClassement[],2,FALSE)</f>
        <v xml:space="preserve"> </v>
      </c>
      <c r="O145" s="5" t="s">
        <v>2</v>
      </c>
      <c r="P145" s="8" t="str">
        <f>VLOOKUP(Tableau256816[[#This Row],[PLACE SCAER]],PointsClassement[],2,FALSE)</f>
        <v xml:space="preserve"> </v>
      </c>
      <c r="Q145" s="5" t="s">
        <v>2</v>
      </c>
      <c r="R145" s="8" t="str">
        <f>VLOOKUP(Tableau256816[[#This Row],[PLACE GOUEZEC]],PointsClassement[],2,FALSE)</f>
        <v xml:space="preserve"> </v>
      </c>
      <c r="S145" s="8"/>
      <c r="T145" s="6"/>
      <c r="U145" s="7">
        <f t="shared" si="0"/>
        <v>255</v>
      </c>
    </row>
    <row r="146" spans="1:21" x14ac:dyDescent="0.35">
      <c r="A146">
        <v>5</v>
      </c>
      <c r="B146" s="26" t="s">
        <v>137</v>
      </c>
      <c r="C146" s="26" t="s">
        <v>138</v>
      </c>
      <c r="D146" s="27" t="s">
        <v>90</v>
      </c>
      <c r="E146" s="3">
        <v>4</v>
      </c>
      <c r="F146" s="8">
        <f>VLOOKUP(Tableau256816[[#This Row],[PLACE QUIMPER]],PointsClassement[],2,FALSE)</f>
        <v>85</v>
      </c>
      <c r="G146" s="5">
        <v>7</v>
      </c>
      <c r="H146" s="8">
        <f>VLOOKUP(Tableau256816[[#This Row],[PLACE RIEC]],PointsClassement[],2,FALSE)</f>
        <v>70</v>
      </c>
      <c r="I146" s="5">
        <v>7</v>
      </c>
      <c r="J146" s="8">
        <f>VLOOKUP(Tableau256816[[#This Row],[PLACE QUIMPERLE]],PointsClassement[],2,FALSE)</f>
        <v>70</v>
      </c>
      <c r="K146" s="5" t="s">
        <v>2</v>
      </c>
      <c r="L146" s="8" t="str">
        <f>VLOOKUP(Tableau256816[[#This Row],[PLACE ERGUE]],PointsClassement[],2,FALSE)</f>
        <v xml:space="preserve"> </v>
      </c>
      <c r="M146" s="5" t="s">
        <v>2</v>
      </c>
      <c r="N146" s="8" t="str">
        <f>VLOOKUP(Tableau256816[[#This Row],[PLACE TREGUNC]],PointsClassement[],2,FALSE)</f>
        <v xml:space="preserve"> </v>
      </c>
      <c r="O146" s="5" t="s">
        <v>2</v>
      </c>
      <c r="P146" s="8" t="str">
        <f>VLOOKUP(Tableau256816[[#This Row],[PLACE SCAER]],PointsClassement[],2,FALSE)</f>
        <v xml:space="preserve"> </v>
      </c>
      <c r="Q146" s="5" t="s">
        <v>2</v>
      </c>
      <c r="R146" s="8" t="str">
        <f>VLOOKUP(Tableau256816[[#This Row],[PLACE GOUEZEC]],PointsClassement[],2,FALSE)</f>
        <v xml:space="preserve"> </v>
      </c>
      <c r="S146" s="8"/>
      <c r="T146" s="6"/>
      <c r="U146" s="7">
        <f t="shared" si="0"/>
        <v>225</v>
      </c>
    </row>
    <row r="147" spans="1:21" x14ac:dyDescent="0.35">
      <c r="A147">
        <v>6</v>
      </c>
      <c r="B147" s="26" t="s">
        <v>342</v>
      </c>
      <c r="C147" s="26" t="s">
        <v>343</v>
      </c>
      <c r="D147" s="27" t="s">
        <v>78</v>
      </c>
      <c r="E147" s="3" t="s">
        <v>2</v>
      </c>
      <c r="F147" s="8" t="str">
        <f>VLOOKUP(Tableau256816[[#This Row],[PLACE QUIMPER]],PointsClassement[],2,FALSE)</f>
        <v xml:space="preserve"> </v>
      </c>
      <c r="G147" s="5">
        <v>3</v>
      </c>
      <c r="H147" s="8">
        <f>VLOOKUP(Tableau256816[[#This Row],[PLACE RIEC]],PointsClassement[],2,FALSE)</f>
        <v>90</v>
      </c>
      <c r="I147" s="5">
        <v>2</v>
      </c>
      <c r="J147" s="8">
        <f>VLOOKUP(Tableau256816[[#This Row],[PLACE QUIMPERLE]],PointsClassement[],2,FALSE)</f>
        <v>95</v>
      </c>
      <c r="K147" s="5" t="s">
        <v>2</v>
      </c>
      <c r="L147" s="8" t="str">
        <f>VLOOKUP(Tableau256816[[#This Row],[PLACE ERGUE]],PointsClassement[],2,FALSE)</f>
        <v xml:space="preserve"> </v>
      </c>
      <c r="M147" s="5" t="s">
        <v>2</v>
      </c>
      <c r="N147" s="8" t="str">
        <f>VLOOKUP(Tableau256816[[#This Row],[PLACE TREGUNC]],PointsClassement[],2,FALSE)</f>
        <v xml:space="preserve"> </v>
      </c>
      <c r="O147" s="5" t="s">
        <v>2</v>
      </c>
      <c r="P147" s="8" t="str">
        <f>VLOOKUP(Tableau256816[[#This Row],[PLACE SCAER]],PointsClassement[],2,FALSE)</f>
        <v xml:space="preserve"> </v>
      </c>
      <c r="Q147" s="5" t="s">
        <v>2</v>
      </c>
      <c r="R147" s="8" t="str">
        <f>VLOOKUP(Tableau256816[[#This Row],[PLACE GOUEZEC]],PointsClassement[],2,FALSE)</f>
        <v xml:space="preserve"> </v>
      </c>
      <c r="S147" s="8">
        <v>0</v>
      </c>
      <c r="T147" s="6">
        <v>0</v>
      </c>
      <c r="U147" s="7">
        <f t="shared" si="0"/>
        <v>185</v>
      </c>
    </row>
    <row r="148" spans="1:21" x14ac:dyDescent="0.35">
      <c r="A148">
        <v>7</v>
      </c>
      <c r="B148" s="26" t="s">
        <v>184</v>
      </c>
      <c r="C148" s="26" t="s">
        <v>185</v>
      </c>
      <c r="D148" s="27" t="s">
        <v>77</v>
      </c>
      <c r="E148" s="3" t="s">
        <v>2</v>
      </c>
      <c r="F148" s="8" t="str">
        <f>VLOOKUP(Tableau256816[[#This Row],[PLACE QUIMPER]],PointsClassement[],2,FALSE)</f>
        <v xml:space="preserve"> </v>
      </c>
      <c r="G148" s="5">
        <v>6</v>
      </c>
      <c r="H148" s="8">
        <f>VLOOKUP(Tableau256816[[#This Row],[PLACE RIEC]],PointsClassement[],2,FALSE)</f>
        <v>75</v>
      </c>
      <c r="I148" s="5">
        <v>6</v>
      </c>
      <c r="J148" s="8">
        <f>VLOOKUP(Tableau256816[[#This Row],[PLACE QUIMPERLE]],PointsClassement[],2,FALSE)</f>
        <v>75</v>
      </c>
      <c r="K148" s="5" t="s">
        <v>2</v>
      </c>
      <c r="L148" s="8" t="str">
        <f>VLOOKUP(Tableau256816[[#This Row],[PLACE ERGUE]],PointsClassement[],2,FALSE)</f>
        <v xml:space="preserve"> </v>
      </c>
      <c r="M148" s="5" t="s">
        <v>2</v>
      </c>
      <c r="N148" s="8" t="str">
        <f>VLOOKUP(Tableau256816[[#This Row],[PLACE TREGUNC]],PointsClassement[],2,FALSE)</f>
        <v xml:space="preserve"> </v>
      </c>
      <c r="O148" s="5" t="s">
        <v>2</v>
      </c>
      <c r="P148" s="8" t="str">
        <f>VLOOKUP(Tableau256816[[#This Row],[PLACE SCAER]],PointsClassement[],2,FALSE)</f>
        <v xml:space="preserve"> </v>
      </c>
      <c r="Q148" s="5" t="s">
        <v>2</v>
      </c>
      <c r="R148" s="8" t="str">
        <f>VLOOKUP(Tableau256816[[#This Row],[PLACE GOUEZEC]],PointsClassement[],2,FALSE)</f>
        <v xml:space="preserve"> </v>
      </c>
      <c r="S148" s="8">
        <v>0</v>
      </c>
      <c r="T148" s="6">
        <v>0</v>
      </c>
      <c r="U148" s="7">
        <f t="shared" si="0"/>
        <v>150</v>
      </c>
    </row>
    <row r="149" spans="1:21" x14ac:dyDescent="0.35">
      <c r="A149">
        <v>8</v>
      </c>
      <c r="B149" s="26" t="s">
        <v>358</v>
      </c>
      <c r="C149" s="26" t="s">
        <v>187</v>
      </c>
      <c r="D149" s="27" t="s">
        <v>92</v>
      </c>
      <c r="E149" s="3">
        <v>6</v>
      </c>
      <c r="F149" s="4">
        <f>VLOOKUP(Tableau256816[[#This Row],[PLACE QUIMPER]],PointsClassement[],2,FALSE)</f>
        <v>75</v>
      </c>
      <c r="G149" s="5" t="s">
        <v>2</v>
      </c>
      <c r="H149" s="4" t="str">
        <f>VLOOKUP(Tableau256816[[#This Row],[PLACE RIEC]],PointsClassement[],2,FALSE)</f>
        <v xml:space="preserve"> </v>
      </c>
      <c r="I149" s="5" t="s">
        <v>2</v>
      </c>
      <c r="J149" s="4" t="str">
        <f>VLOOKUP(Tableau256816[[#This Row],[PLACE QUIMPERLE]],PointsClassement[],2,FALSE)</f>
        <v xml:space="preserve"> </v>
      </c>
      <c r="K149" s="5" t="s">
        <v>2</v>
      </c>
      <c r="L149" s="4" t="str">
        <f>VLOOKUP(Tableau256816[[#This Row],[PLACE ERGUE]],PointsClassement[],2,FALSE)</f>
        <v xml:space="preserve"> </v>
      </c>
      <c r="M149" s="5" t="s">
        <v>2</v>
      </c>
      <c r="N149" s="4" t="str">
        <f>VLOOKUP(Tableau256816[[#This Row],[PLACE TREGUNC]],PointsClassement[],2,FALSE)</f>
        <v xml:space="preserve"> </v>
      </c>
      <c r="O149" s="5" t="s">
        <v>2</v>
      </c>
      <c r="P149" s="4" t="str">
        <f>VLOOKUP(Tableau256816[[#This Row],[PLACE SCAER]],PointsClassement[],2,FALSE)</f>
        <v xml:space="preserve"> </v>
      </c>
      <c r="Q149" s="5"/>
      <c r="R149" s="4" t="e">
        <f>VLOOKUP(Tableau256816[[#This Row],[PLACE GOUEZEC]],PointsClassement[],2,FALSE)</f>
        <v>#N/A</v>
      </c>
      <c r="S149" s="8">
        <v>0</v>
      </c>
      <c r="T149" s="6">
        <v>0</v>
      </c>
      <c r="U149" s="7">
        <f t="shared" si="0"/>
        <v>75</v>
      </c>
    </row>
    <row r="150" spans="1:21" x14ac:dyDescent="0.35">
      <c r="A150">
        <v>9</v>
      </c>
      <c r="B150" s="26" t="s">
        <v>420</v>
      </c>
      <c r="C150" s="26" t="s">
        <v>421</v>
      </c>
      <c r="D150" s="27" t="s">
        <v>66</v>
      </c>
      <c r="E150" s="3" t="s">
        <v>2</v>
      </c>
      <c r="F150" s="4" t="str">
        <f>VLOOKUP(Tableau256816[[#This Row],[PLACE QUIMPER]],PointsClassement[],2,FALSE)</f>
        <v xml:space="preserve"> </v>
      </c>
      <c r="G150" s="5" t="s">
        <v>2</v>
      </c>
      <c r="H150" s="4" t="str">
        <f>VLOOKUP(Tableau256816[[#This Row],[PLACE RIEC]],PointsClassement[],2,FALSE)</f>
        <v xml:space="preserve"> </v>
      </c>
      <c r="I150" s="5">
        <v>8</v>
      </c>
      <c r="J150" s="4">
        <f>VLOOKUP(Tableau256816[[#This Row],[PLACE QUIMPERLE]],PointsClassement[],2,FALSE)</f>
        <v>65</v>
      </c>
      <c r="K150" s="5" t="s">
        <v>2</v>
      </c>
      <c r="L150" s="4" t="str">
        <f>VLOOKUP(Tableau256816[[#This Row],[PLACE ERGUE]],PointsClassement[],2,FALSE)</f>
        <v xml:space="preserve"> </v>
      </c>
      <c r="M150" s="5" t="s">
        <v>2</v>
      </c>
      <c r="N150" s="4" t="str">
        <f>VLOOKUP(Tableau256816[[#This Row],[PLACE TREGUNC]],PointsClassement[],2,FALSE)</f>
        <v xml:space="preserve"> </v>
      </c>
      <c r="O150" s="5" t="s">
        <v>2</v>
      </c>
      <c r="P150" s="4" t="str">
        <f>VLOOKUP(Tableau256816[[#This Row],[PLACE SCAER]],PointsClassement[],2,FALSE)</f>
        <v xml:space="preserve"> </v>
      </c>
      <c r="Q150" s="5"/>
      <c r="R150" s="4" t="e">
        <f>VLOOKUP(Tableau256816[[#This Row],[PLACE GOUEZEC]],PointsClassement[],2,FALSE)</f>
        <v>#N/A</v>
      </c>
      <c r="S150" s="8">
        <v>0</v>
      </c>
      <c r="T150" s="6">
        <v>0</v>
      </c>
      <c r="U150" s="7">
        <f t="shared" si="0"/>
        <v>65</v>
      </c>
    </row>
  </sheetData>
  <mergeCells count="14">
    <mergeCell ref="O140:P140"/>
    <mergeCell ref="Q140:R140"/>
    <mergeCell ref="E140:F140"/>
    <mergeCell ref="G140:H140"/>
    <mergeCell ref="I140:J140"/>
    <mergeCell ref="K140:L140"/>
    <mergeCell ref="M140:N140"/>
    <mergeCell ref="Q4:R4"/>
    <mergeCell ref="E4:F4"/>
    <mergeCell ref="G4:H4"/>
    <mergeCell ref="I4:J4"/>
    <mergeCell ref="K4:L4"/>
    <mergeCell ref="M4:N4"/>
    <mergeCell ref="O4:P4"/>
  </mergeCells>
  <pageMargins left="0.25" right="0.25" top="0.75" bottom="0.75" header="0.3" footer="0.3"/>
  <pageSetup paperSize="9" scale="74" fitToHeight="0"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8">
    <pageSetUpPr fitToPage="1"/>
  </sheetPr>
  <dimension ref="A1:V130"/>
  <sheetViews>
    <sheetView topLeftCell="A41" workbookViewId="0">
      <selection activeCell="A121" sqref="A121:A126"/>
    </sheetView>
  </sheetViews>
  <sheetFormatPr baseColWidth="10" defaultRowHeight="14.5" x14ac:dyDescent="0.35"/>
  <cols>
    <col min="1" max="1" width="4.453125" customWidth="1"/>
    <col min="2" max="3" width="15.6328125" customWidth="1"/>
    <col min="4" max="4" width="20.6328125" customWidth="1"/>
    <col min="5" max="16" width="7.6328125" customWidth="1"/>
    <col min="17" max="18" width="7.6328125" hidden="1" customWidth="1"/>
    <col min="19" max="20" width="10.6328125" customWidth="1"/>
  </cols>
  <sheetData>
    <row r="1" spans="1:21" ht="36" x14ac:dyDescent="0.8">
      <c r="B1" s="1" t="s">
        <v>304</v>
      </c>
    </row>
    <row r="3" spans="1:21" ht="21" x14ac:dyDescent="0.5">
      <c r="B3" s="2"/>
    </row>
    <row r="4" spans="1:21" x14ac:dyDescent="0.35">
      <c r="E4" s="30" t="s">
        <v>4</v>
      </c>
      <c r="F4" s="30"/>
      <c r="G4" s="30" t="s">
        <v>5</v>
      </c>
      <c r="H4" s="30"/>
      <c r="I4" s="30" t="s">
        <v>60</v>
      </c>
      <c r="J4" s="30"/>
      <c r="K4" s="30"/>
      <c r="L4" s="30"/>
      <c r="M4" s="30"/>
      <c r="N4" s="30"/>
      <c r="O4" s="30"/>
      <c r="P4" s="30"/>
      <c r="Q4" s="30"/>
      <c r="R4" s="30"/>
    </row>
    <row r="5" spans="1:21" x14ac:dyDescent="0.35">
      <c r="B5" t="s">
        <v>6</v>
      </c>
      <c r="C5" t="s">
        <v>7</v>
      </c>
      <c r="D5" t="s">
        <v>8</v>
      </c>
      <c r="E5" t="s">
        <v>13</v>
      </c>
      <c r="F5" t="s">
        <v>14</v>
      </c>
      <c r="G5" t="s">
        <v>17</v>
      </c>
      <c r="H5" t="s">
        <v>18</v>
      </c>
      <c r="I5" t="s">
        <v>11</v>
      </c>
      <c r="J5" t="s">
        <v>12</v>
      </c>
      <c r="K5" t="s">
        <v>19</v>
      </c>
      <c r="L5" t="s">
        <v>20</v>
      </c>
      <c r="M5" t="s">
        <v>9</v>
      </c>
      <c r="N5" t="s">
        <v>10</v>
      </c>
      <c r="O5" t="s">
        <v>21</v>
      </c>
      <c r="P5" t="s">
        <v>22</v>
      </c>
      <c r="Q5" t="s">
        <v>23</v>
      </c>
      <c r="R5" t="s">
        <v>24</v>
      </c>
      <c r="S5" t="s">
        <v>58</v>
      </c>
      <c r="T5" t="s">
        <v>15</v>
      </c>
      <c r="U5" t="s">
        <v>16</v>
      </c>
    </row>
    <row r="6" spans="1:21" x14ac:dyDescent="0.35">
      <c r="A6">
        <v>1</v>
      </c>
      <c r="B6" t="s">
        <v>271</v>
      </c>
      <c r="C6" t="s">
        <v>272</v>
      </c>
      <c r="D6" t="s">
        <v>62</v>
      </c>
      <c r="E6" s="3">
        <v>1</v>
      </c>
      <c r="F6" s="8">
        <f>VLOOKUP(Tableau2579[[#This Row],[PLACE QUIMPER]],PointsClassement[],2,FALSE)</f>
        <v>100</v>
      </c>
      <c r="G6" s="5">
        <v>1</v>
      </c>
      <c r="H6" s="8">
        <f>VLOOKUP(Tableau2579[[#This Row],[PLACE RIEC]],PointsClassement[],2,FALSE)</f>
        <v>100</v>
      </c>
      <c r="I6" s="5">
        <v>3</v>
      </c>
      <c r="J6" s="8">
        <f>VLOOKUP(Tableau2579[[#This Row],[PLACE QUIMPERLE]],PointsClassement[],2,FALSE)</f>
        <v>90</v>
      </c>
      <c r="K6" s="5" t="s">
        <v>2</v>
      </c>
      <c r="L6" s="8" t="str">
        <f>VLOOKUP(Tableau2579[[#This Row],[PLACE ERGUE]],PointsClassement[],2,FALSE)</f>
        <v xml:space="preserve"> </v>
      </c>
      <c r="M6" s="5" t="s">
        <v>2</v>
      </c>
      <c r="N6" s="8" t="str">
        <f>VLOOKUP(Tableau2579[[#This Row],[PLACE TREGUNC]],PointsClassement[],2,FALSE)</f>
        <v xml:space="preserve"> </v>
      </c>
      <c r="O6" s="5" t="s">
        <v>2</v>
      </c>
      <c r="P6" s="8" t="str">
        <f>VLOOKUP(Tableau2579[[#This Row],[PLACE SCAER]],PointsClassement[],2,FALSE)</f>
        <v xml:space="preserve"> </v>
      </c>
      <c r="Q6" s="5" t="s">
        <v>2</v>
      </c>
      <c r="R6" s="8" t="str">
        <f>VLOOKUP(Tableau2579[[#This Row],[PLACE GOUEZEC]],PointsClassement[],2,FALSE)</f>
        <v xml:space="preserve"> </v>
      </c>
      <c r="S6" s="8"/>
      <c r="T6" s="6">
        <v>0</v>
      </c>
      <c r="U6" s="7">
        <f>SUM(F6,H6,J6,L6,N6,P6,R6,T6,Tableau2579[[#This Row],[JOKER]])</f>
        <v>290</v>
      </c>
    </row>
    <row r="7" spans="1:21" x14ac:dyDescent="0.35">
      <c r="A7">
        <v>2</v>
      </c>
      <c r="B7" t="s">
        <v>73</v>
      </c>
      <c r="C7" t="s">
        <v>94</v>
      </c>
      <c r="D7" t="s">
        <v>74</v>
      </c>
      <c r="E7" s="3">
        <v>2</v>
      </c>
      <c r="F7" s="8">
        <f>VLOOKUP(Tableau2579[[#This Row],[PLACE QUIMPER]],PointsClassement[],2,FALSE)</f>
        <v>95</v>
      </c>
      <c r="G7" s="5">
        <v>2</v>
      </c>
      <c r="H7" s="8">
        <f>VLOOKUP(Tableau2579[[#This Row],[PLACE RIEC]],PointsClassement[],2,FALSE)</f>
        <v>95</v>
      </c>
      <c r="I7" s="5">
        <v>2</v>
      </c>
      <c r="J7" s="8">
        <f>VLOOKUP(Tableau2579[[#This Row],[PLACE QUIMPERLE]],PointsClassement[],2,FALSE)</f>
        <v>95</v>
      </c>
      <c r="K7" s="5" t="s">
        <v>2</v>
      </c>
      <c r="L7" s="8" t="str">
        <f>VLOOKUP(Tableau2579[[#This Row],[PLACE ERGUE]],PointsClassement[],2,FALSE)</f>
        <v xml:space="preserve"> </v>
      </c>
      <c r="M7" s="5" t="s">
        <v>2</v>
      </c>
      <c r="N7" s="8" t="str">
        <f>VLOOKUP(Tableau2579[[#This Row],[PLACE TREGUNC]],PointsClassement[],2,FALSE)</f>
        <v xml:space="preserve"> </v>
      </c>
      <c r="O7" s="5" t="s">
        <v>2</v>
      </c>
      <c r="P7" s="8" t="str">
        <f>VLOOKUP(Tableau2579[[#This Row],[PLACE SCAER]],PointsClassement[],2,FALSE)</f>
        <v xml:space="preserve"> </v>
      </c>
      <c r="Q7" s="5" t="s">
        <v>2</v>
      </c>
      <c r="R7" s="8" t="str">
        <f>VLOOKUP(Tableau2579[[#This Row],[PLACE GOUEZEC]],PointsClassement[],2,FALSE)</f>
        <v xml:space="preserve"> </v>
      </c>
      <c r="S7" s="8"/>
      <c r="T7" s="6">
        <v>0</v>
      </c>
      <c r="U7" s="7">
        <f>SUM(F7,H7,J7,L7,N7,P7,R7,T7,Tableau2579[[#This Row],[JOKER]])</f>
        <v>285</v>
      </c>
    </row>
    <row r="8" spans="1:21" x14ac:dyDescent="0.35">
      <c r="A8">
        <v>3</v>
      </c>
      <c r="B8" t="s">
        <v>110</v>
      </c>
      <c r="C8" t="s">
        <v>199</v>
      </c>
      <c r="D8" t="s">
        <v>66</v>
      </c>
      <c r="E8" s="3">
        <v>6</v>
      </c>
      <c r="F8" s="8">
        <f>VLOOKUP(Tableau2579[[#This Row],[PLACE QUIMPER]],PointsClassement[],2,FALSE)</f>
        <v>75</v>
      </c>
      <c r="G8" s="5">
        <v>5</v>
      </c>
      <c r="H8" s="8">
        <f>VLOOKUP(Tableau2579[[#This Row],[PLACE RIEC]],PointsClassement[],2,FALSE)</f>
        <v>80</v>
      </c>
      <c r="I8" s="5">
        <v>5</v>
      </c>
      <c r="J8" s="8">
        <f>VLOOKUP(Tableau2579[[#This Row],[PLACE QUIMPERLE]],PointsClassement[],2,FALSE)</f>
        <v>80</v>
      </c>
      <c r="K8" s="5" t="s">
        <v>2</v>
      </c>
      <c r="L8" s="8" t="str">
        <f>VLOOKUP(Tableau2579[[#This Row],[PLACE ERGUE]],PointsClassement[],2,FALSE)</f>
        <v xml:space="preserve"> </v>
      </c>
      <c r="M8" s="5" t="s">
        <v>2</v>
      </c>
      <c r="N8" s="8" t="str">
        <f>VLOOKUP(Tableau2579[[#This Row],[PLACE TREGUNC]],PointsClassement[],2,FALSE)</f>
        <v xml:space="preserve"> </v>
      </c>
      <c r="O8" s="5" t="s">
        <v>2</v>
      </c>
      <c r="P8" s="8" t="str">
        <f>VLOOKUP(Tableau2579[[#This Row],[PLACE SCAER]],PointsClassement[],2,FALSE)</f>
        <v xml:space="preserve"> </v>
      </c>
      <c r="Q8" s="5" t="s">
        <v>2</v>
      </c>
      <c r="R8" s="8" t="str">
        <f>VLOOKUP(Tableau2579[[#This Row],[PLACE GOUEZEC]],PointsClassement[],2,FALSE)</f>
        <v xml:space="preserve"> </v>
      </c>
      <c r="S8" s="8"/>
      <c r="T8" s="6">
        <v>0</v>
      </c>
      <c r="U8" s="7">
        <f>SUM(F8,H8,J8,L8,N8,P8,R8,T8,Tableau2579[[#This Row],[JOKER]])</f>
        <v>235</v>
      </c>
    </row>
    <row r="9" spans="1:21" x14ac:dyDescent="0.35">
      <c r="A9">
        <v>4</v>
      </c>
      <c r="B9" t="s">
        <v>261</v>
      </c>
      <c r="C9" t="s">
        <v>88</v>
      </c>
      <c r="D9" t="s">
        <v>81</v>
      </c>
      <c r="E9" s="3">
        <v>3</v>
      </c>
      <c r="F9" s="8">
        <f>VLOOKUP(Tableau2579[[#This Row],[PLACE QUIMPER]],PointsClassement[],2,FALSE)</f>
        <v>90</v>
      </c>
      <c r="G9" s="5">
        <v>7</v>
      </c>
      <c r="H9" s="8">
        <f>VLOOKUP(Tableau2579[[#This Row],[PLACE RIEC]],PointsClassement[],2,FALSE)</f>
        <v>70</v>
      </c>
      <c r="I9" s="5">
        <v>6</v>
      </c>
      <c r="J9" s="8">
        <f>VLOOKUP(Tableau2579[[#This Row],[PLACE QUIMPERLE]],PointsClassement[],2,FALSE)</f>
        <v>75</v>
      </c>
      <c r="K9" s="5" t="s">
        <v>2</v>
      </c>
      <c r="L9" s="8" t="str">
        <f>VLOOKUP(Tableau2579[[#This Row],[PLACE ERGUE]],PointsClassement[],2,FALSE)</f>
        <v xml:space="preserve"> </v>
      </c>
      <c r="M9" s="5" t="s">
        <v>2</v>
      </c>
      <c r="N9" s="8" t="str">
        <f>VLOOKUP(Tableau2579[[#This Row],[PLACE TREGUNC]],PointsClassement[],2,FALSE)</f>
        <v xml:space="preserve"> </v>
      </c>
      <c r="O9" s="5" t="s">
        <v>2</v>
      </c>
      <c r="P9" s="8" t="str">
        <f>VLOOKUP(Tableau2579[[#This Row],[PLACE SCAER]],PointsClassement[],2,FALSE)</f>
        <v xml:space="preserve"> </v>
      </c>
      <c r="Q9" s="5" t="s">
        <v>2</v>
      </c>
      <c r="R9" s="8" t="str">
        <f>VLOOKUP(Tableau2579[[#This Row],[PLACE GOUEZEC]],PointsClassement[],2,FALSE)</f>
        <v xml:space="preserve"> </v>
      </c>
      <c r="S9" s="8"/>
      <c r="T9" s="6">
        <v>0</v>
      </c>
      <c r="U9" s="7">
        <f>SUM(F9,H9,J9,L9,N9,P9,R9,T9,Tableau2579[[#This Row],[JOKER]])</f>
        <v>235</v>
      </c>
    </row>
    <row r="10" spans="1:21" x14ac:dyDescent="0.35">
      <c r="A10">
        <v>5</v>
      </c>
      <c r="B10" t="s">
        <v>147</v>
      </c>
      <c r="C10" t="s">
        <v>371</v>
      </c>
      <c r="D10" t="s">
        <v>62</v>
      </c>
      <c r="E10" s="3">
        <v>4</v>
      </c>
      <c r="F10" s="8">
        <f>VLOOKUP(Tableau2579[[#This Row],[PLACE QUIMPER]],PointsClassement[],2,FALSE)</f>
        <v>85</v>
      </c>
      <c r="G10" s="5">
        <v>6</v>
      </c>
      <c r="H10" s="8">
        <f>VLOOKUP(Tableau2579[[#This Row],[PLACE RIEC]],PointsClassement[],2,FALSE)</f>
        <v>75</v>
      </c>
      <c r="I10" s="5">
        <v>8</v>
      </c>
      <c r="J10" s="8">
        <f>VLOOKUP(Tableau2579[[#This Row],[PLACE QUIMPERLE]],PointsClassement[],2,FALSE)</f>
        <v>65</v>
      </c>
      <c r="K10" s="5" t="s">
        <v>2</v>
      </c>
      <c r="L10" s="8" t="str">
        <f>VLOOKUP(Tableau2579[[#This Row],[PLACE ERGUE]],PointsClassement[],2,FALSE)</f>
        <v xml:space="preserve"> </v>
      </c>
      <c r="M10" s="5" t="s">
        <v>2</v>
      </c>
      <c r="N10" s="8" t="str">
        <f>VLOOKUP(Tableau2579[[#This Row],[PLACE TREGUNC]],PointsClassement[],2,FALSE)</f>
        <v xml:space="preserve"> </v>
      </c>
      <c r="O10" s="5" t="s">
        <v>2</v>
      </c>
      <c r="P10" s="8" t="str">
        <f>VLOOKUP(Tableau2579[[#This Row],[PLACE SCAER]],PointsClassement[],2,FALSE)</f>
        <v xml:space="preserve"> </v>
      </c>
      <c r="Q10" s="5" t="s">
        <v>2</v>
      </c>
      <c r="R10" s="8" t="str">
        <f>VLOOKUP(Tableau2579[[#This Row],[PLACE GOUEZEC]],PointsClassement[],2,FALSE)</f>
        <v xml:space="preserve"> </v>
      </c>
      <c r="S10" s="8"/>
      <c r="T10" s="6">
        <v>0</v>
      </c>
      <c r="U10" s="7">
        <f>SUM(F10,H10,J10,L10,N10,P10,R10,T10,Tableau2579[[#This Row],[JOKER]])</f>
        <v>225</v>
      </c>
    </row>
    <row r="11" spans="1:21" x14ac:dyDescent="0.35">
      <c r="A11">
        <v>6</v>
      </c>
      <c r="B11" t="s">
        <v>253</v>
      </c>
      <c r="C11" t="s">
        <v>149</v>
      </c>
      <c r="D11" t="s">
        <v>255</v>
      </c>
      <c r="E11" s="3">
        <v>7</v>
      </c>
      <c r="F11" s="8">
        <f>VLOOKUP(Tableau2579[[#This Row],[PLACE QUIMPER]],PointsClassement[],2,FALSE)</f>
        <v>70</v>
      </c>
      <c r="G11" s="5">
        <v>8</v>
      </c>
      <c r="H11" s="8">
        <f>VLOOKUP(Tableau2579[[#This Row],[PLACE RIEC]],PointsClassement[],2,FALSE)</f>
        <v>65</v>
      </c>
      <c r="I11" s="5">
        <v>7</v>
      </c>
      <c r="J11" s="8">
        <f>VLOOKUP(Tableau2579[[#This Row],[PLACE QUIMPERLE]],PointsClassement[],2,FALSE)</f>
        <v>70</v>
      </c>
      <c r="K11" s="5" t="s">
        <v>2</v>
      </c>
      <c r="L11" s="8" t="str">
        <f>VLOOKUP(Tableau2579[[#This Row],[PLACE ERGUE]],PointsClassement[],2,FALSE)</f>
        <v xml:space="preserve"> </v>
      </c>
      <c r="M11" s="5" t="s">
        <v>2</v>
      </c>
      <c r="N11" s="8" t="str">
        <f>VLOOKUP(Tableau2579[[#This Row],[PLACE TREGUNC]],PointsClassement[],2,FALSE)</f>
        <v xml:space="preserve"> </v>
      </c>
      <c r="O11" s="5" t="s">
        <v>2</v>
      </c>
      <c r="P11" s="8" t="str">
        <f>VLOOKUP(Tableau2579[[#This Row],[PLACE SCAER]],PointsClassement[],2,FALSE)</f>
        <v xml:space="preserve"> </v>
      </c>
      <c r="Q11" s="5" t="s">
        <v>2</v>
      </c>
      <c r="R11" s="8" t="str">
        <f>VLOOKUP(Tableau2579[[#This Row],[PLACE GOUEZEC]],PointsClassement[],2,FALSE)</f>
        <v xml:space="preserve"> </v>
      </c>
      <c r="S11" s="8"/>
      <c r="T11" s="6">
        <v>0</v>
      </c>
      <c r="U11" s="7">
        <f>SUM(F11,H11,J11,L11,N11,P11,R11,T11,Tableau2579[[#This Row],[JOKER]])</f>
        <v>205</v>
      </c>
    </row>
    <row r="12" spans="1:21" x14ac:dyDescent="0.35">
      <c r="A12">
        <v>7</v>
      </c>
      <c r="B12" t="s">
        <v>127</v>
      </c>
      <c r="C12" t="s">
        <v>267</v>
      </c>
      <c r="D12" t="s">
        <v>71</v>
      </c>
      <c r="E12" s="3">
        <v>5</v>
      </c>
      <c r="F12" s="8">
        <f>VLOOKUP(Tableau2579[[#This Row],[PLACE QUIMPER]],PointsClassement[],2,FALSE)</f>
        <v>80</v>
      </c>
      <c r="G12" s="5">
        <v>4</v>
      </c>
      <c r="H12" s="8">
        <f>VLOOKUP(Tableau2579[[#This Row],[PLACE RIEC]],PointsClassement[],2,FALSE)</f>
        <v>85</v>
      </c>
      <c r="I12" s="5">
        <v>13</v>
      </c>
      <c r="J12" s="8">
        <f>VLOOKUP(Tableau2579[[#This Row],[PLACE QUIMPERLE]],PointsClassement[],2,FALSE)</f>
        <v>40</v>
      </c>
      <c r="K12" s="5" t="s">
        <v>2</v>
      </c>
      <c r="L12" s="8" t="str">
        <f>VLOOKUP(Tableau2579[[#This Row],[PLACE ERGUE]],PointsClassement[],2,FALSE)</f>
        <v xml:space="preserve"> </v>
      </c>
      <c r="M12" s="5" t="s">
        <v>2</v>
      </c>
      <c r="N12" s="8" t="str">
        <f>VLOOKUP(Tableau2579[[#This Row],[PLACE TREGUNC]],PointsClassement[],2,FALSE)</f>
        <v xml:space="preserve"> </v>
      </c>
      <c r="O12" s="5" t="s">
        <v>2</v>
      </c>
      <c r="P12" s="8" t="str">
        <f>VLOOKUP(Tableau2579[[#This Row],[PLACE SCAER]],PointsClassement[],2,FALSE)</f>
        <v xml:space="preserve"> </v>
      </c>
      <c r="Q12" s="5" t="s">
        <v>2</v>
      </c>
      <c r="R12" s="8" t="str">
        <f>VLOOKUP(Tableau2579[[#This Row],[PLACE GOUEZEC]],PointsClassement[],2,FALSE)</f>
        <v xml:space="preserve"> </v>
      </c>
      <c r="S12" s="8"/>
      <c r="T12" s="6">
        <v>0</v>
      </c>
      <c r="U12" s="7">
        <f>SUM(F12,H12,J12,L12,N12,P12,R12,T12,Tableau2579[[#This Row],[JOKER]])</f>
        <v>205</v>
      </c>
    </row>
    <row r="13" spans="1:21" x14ac:dyDescent="0.35">
      <c r="A13">
        <v>8</v>
      </c>
      <c r="B13" t="s">
        <v>148</v>
      </c>
      <c r="C13" t="s">
        <v>149</v>
      </c>
      <c r="D13" t="s">
        <v>74</v>
      </c>
      <c r="E13" s="3" t="s">
        <v>2</v>
      </c>
      <c r="F13" s="8" t="str">
        <f>VLOOKUP(Tableau2579[[#This Row],[PLACE QUIMPER]],PointsClassement[],2,FALSE)</f>
        <v xml:space="preserve"> </v>
      </c>
      <c r="G13" s="5">
        <v>3</v>
      </c>
      <c r="H13" s="8">
        <f>VLOOKUP(Tableau2579[[#This Row],[PLACE RIEC]],PointsClassement[],2,FALSE)</f>
        <v>90</v>
      </c>
      <c r="I13" s="5">
        <v>4</v>
      </c>
      <c r="J13" s="8">
        <f>VLOOKUP(Tableau2579[[#This Row],[PLACE QUIMPERLE]],PointsClassement[],2,FALSE)</f>
        <v>85</v>
      </c>
      <c r="K13" s="5" t="s">
        <v>2</v>
      </c>
      <c r="L13" s="8" t="str">
        <f>VLOOKUP(Tableau2579[[#This Row],[PLACE ERGUE]],PointsClassement[],2,FALSE)</f>
        <v xml:space="preserve"> </v>
      </c>
      <c r="M13" s="5" t="s">
        <v>2</v>
      </c>
      <c r="N13" s="8" t="str">
        <f>VLOOKUP(Tableau2579[[#This Row],[PLACE TREGUNC]],PointsClassement[],2,FALSE)</f>
        <v xml:space="preserve"> </v>
      </c>
      <c r="O13" s="5" t="s">
        <v>2</v>
      </c>
      <c r="P13" s="8" t="str">
        <f>VLOOKUP(Tableau2579[[#This Row],[PLACE SCAER]],PointsClassement[],2,FALSE)</f>
        <v xml:space="preserve"> </v>
      </c>
      <c r="Q13" s="5" t="s">
        <v>2</v>
      </c>
      <c r="R13" s="8" t="str">
        <f>VLOOKUP(Tableau2579[[#This Row],[PLACE GOUEZEC]],PointsClassement[],2,FALSE)</f>
        <v xml:space="preserve"> </v>
      </c>
      <c r="S13" s="8">
        <v>0</v>
      </c>
      <c r="T13" s="6">
        <v>0</v>
      </c>
      <c r="U13" s="7">
        <f>SUM(F13,H13,J13,L13,N13,P13,R13,T13,Tableau2579[[#This Row],[JOKER]])</f>
        <v>175</v>
      </c>
    </row>
    <row r="14" spans="1:21" x14ac:dyDescent="0.35">
      <c r="A14">
        <v>9</v>
      </c>
      <c r="B14" t="s">
        <v>176</v>
      </c>
      <c r="C14" t="s">
        <v>84</v>
      </c>
      <c r="D14" t="s">
        <v>64</v>
      </c>
      <c r="E14" s="3">
        <v>9</v>
      </c>
      <c r="F14" s="8">
        <f>VLOOKUP(Tableau2579[[#This Row],[PLACE QUIMPER]],PointsClassement[],2,FALSE)</f>
        <v>60</v>
      </c>
      <c r="G14" s="5">
        <v>13</v>
      </c>
      <c r="H14" s="8">
        <f>VLOOKUP(Tableau2579[[#This Row],[PLACE RIEC]],PointsClassement[],2,FALSE)</f>
        <v>40</v>
      </c>
      <c r="I14" s="5">
        <v>11</v>
      </c>
      <c r="J14" s="8">
        <f>VLOOKUP(Tableau2579[[#This Row],[PLACE QUIMPERLE]],PointsClassement[],2,FALSE)</f>
        <v>50</v>
      </c>
      <c r="K14" s="5" t="s">
        <v>2</v>
      </c>
      <c r="L14" s="8" t="str">
        <f>VLOOKUP(Tableau2579[[#This Row],[PLACE ERGUE]],PointsClassement[],2,FALSE)</f>
        <v xml:space="preserve"> </v>
      </c>
      <c r="M14" s="5" t="s">
        <v>2</v>
      </c>
      <c r="N14" s="8" t="str">
        <f>VLOOKUP(Tableau2579[[#This Row],[PLACE TREGUNC]],PointsClassement[],2,FALSE)</f>
        <v xml:space="preserve"> </v>
      </c>
      <c r="O14" s="5" t="s">
        <v>2</v>
      </c>
      <c r="P14" s="8" t="str">
        <f>VLOOKUP(Tableau2579[[#This Row],[PLACE SCAER]],PointsClassement[],2,FALSE)</f>
        <v xml:space="preserve"> </v>
      </c>
      <c r="Q14" s="5" t="s">
        <v>2</v>
      </c>
      <c r="R14" s="8" t="str">
        <f>VLOOKUP(Tableau2579[[#This Row],[PLACE GOUEZEC]],PointsClassement[],2,FALSE)</f>
        <v xml:space="preserve"> </v>
      </c>
      <c r="S14" s="8"/>
      <c r="T14" s="6">
        <v>0</v>
      </c>
      <c r="U14" s="7">
        <f>SUM(F14,H14,J14,L14,N14,P14,R14,T14,Tableau2579[[#This Row],[JOKER]])</f>
        <v>150</v>
      </c>
    </row>
    <row r="15" spans="1:21" x14ac:dyDescent="0.35">
      <c r="A15">
        <v>10</v>
      </c>
      <c r="B15" t="s">
        <v>279</v>
      </c>
      <c r="C15" t="s">
        <v>372</v>
      </c>
      <c r="D15" t="s">
        <v>90</v>
      </c>
      <c r="E15" s="3">
        <v>12</v>
      </c>
      <c r="F15" s="8">
        <f>VLOOKUP(Tableau2579[[#This Row],[PLACE QUIMPER]],PointsClassement[],2,FALSE)</f>
        <v>45</v>
      </c>
      <c r="G15" s="5">
        <v>9</v>
      </c>
      <c r="H15" s="8">
        <f>VLOOKUP(Tableau2579[[#This Row],[PLACE RIEC]],PointsClassement[],2,FALSE)</f>
        <v>60</v>
      </c>
      <c r="I15" s="5">
        <v>17</v>
      </c>
      <c r="J15" s="8">
        <f>VLOOKUP(Tableau2579[[#This Row],[PLACE QUIMPERLE]],PointsClassement[],2,FALSE)</f>
        <v>20</v>
      </c>
      <c r="K15" s="5" t="s">
        <v>2</v>
      </c>
      <c r="L15" s="8" t="str">
        <f>VLOOKUP(Tableau2579[[#This Row],[PLACE ERGUE]],PointsClassement[],2,FALSE)</f>
        <v xml:space="preserve"> </v>
      </c>
      <c r="M15" s="5" t="s">
        <v>2</v>
      </c>
      <c r="N15" s="8" t="str">
        <f>VLOOKUP(Tableau2579[[#This Row],[PLACE TREGUNC]],PointsClassement[],2,FALSE)</f>
        <v xml:space="preserve"> </v>
      </c>
      <c r="O15" s="5" t="s">
        <v>2</v>
      </c>
      <c r="P15" s="8" t="str">
        <f>VLOOKUP(Tableau2579[[#This Row],[PLACE SCAER]],PointsClassement[],2,FALSE)</f>
        <v xml:space="preserve"> </v>
      </c>
      <c r="Q15" s="5" t="s">
        <v>2</v>
      </c>
      <c r="R15" s="8" t="str">
        <f>VLOOKUP(Tableau2579[[#This Row],[PLACE GOUEZEC]],PointsClassement[],2,FALSE)</f>
        <v xml:space="preserve"> </v>
      </c>
      <c r="S15" s="8"/>
      <c r="T15" s="6">
        <v>0</v>
      </c>
      <c r="U15" s="7">
        <f>SUM(F15,H15,J15,L15,N15,P15,R15,T15,Tableau2579[[#This Row],[JOKER]])</f>
        <v>125</v>
      </c>
    </row>
    <row r="16" spans="1:21" x14ac:dyDescent="0.35">
      <c r="A16">
        <v>11</v>
      </c>
      <c r="B16" t="s">
        <v>325</v>
      </c>
      <c r="C16" t="s">
        <v>70</v>
      </c>
      <c r="D16" t="s">
        <v>86</v>
      </c>
      <c r="E16" s="3" t="s">
        <v>2</v>
      </c>
      <c r="F16" s="8" t="str">
        <f>VLOOKUP(Tableau2579[[#This Row],[PLACE QUIMPER]],PointsClassement[],2,FALSE)</f>
        <v xml:space="preserve"> </v>
      </c>
      <c r="G16" s="5">
        <v>10</v>
      </c>
      <c r="H16" s="8">
        <f>VLOOKUP(Tableau2579[[#This Row],[PLACE RIEC]],PointsClassement[],2,FALSE)</f>
        <v>55</v>
      </c>
      <c r="I16" s="5">
        <v>9</v>
      </c>
      <c r="J16" s="8">
        <f>VLOOKUP(Tableau2579[[#This Row],[PLACE QUIMPERLE]],PointsClassement[],2,FALSE)</f>
        <v>60</v>
      </c>
      <c r="K16" s="5" t="s">
        <v>2</v>
      </c>
      <c r="L16" s="8" t="str">
        <f>VLOOKUP(Tableau2579[[#This Row],[PLACE ERGUE]],PointsClassement[],2,FALSE)</f>
        <v xml:space="preserve"> </v>
      </c>
      <c r="M16" s="5" t="s">
        <v>2</v>
      </c>
      <c r="N16" s="8" t="str">
        <f>VLOOKUP(Tableau2579[[#This Row],[PLACE TREGUNC]],PointsClassement[],2,FALSE)</f>
        <v xml:space="preserve"> </v>
      </c>
      <c r="O16" s="5" t="s">
        <v>2</v>
      </c>
      <c r="P16" s="8" t="str">
        <f>VLOOKUP(Tableau2579[[#This Row],[PLACE SCAER]],PointsClassement[],2,FALSE)</f>
        <v xml:space="preserve"> </v>
      </c>
      <c r="Q16" s="5" t="s">
        <v>2</v>
      </c>
      <c r="R16" s="8" t="str">
        <f>VLOOKUP(Tableau2579[[#This Row],[PLACE GOUEZEC]],PointsClassement[],2,FALSE)</f>
        <v xml:space="preserve"> </v>
      </c>
      <c r="S16" s="8">
        <v>0</v>
      </c>
      <c r="T16" s="6">
        <v>0</v>
      </c>
      <c r="U16" s="7">
        <f>SUM(F16,H16,J16,L16,N16,P16,R16,T16,Tableau2579[[#This Row],[JOKER]])</f>
        <v>115</v>
      </c>
    </row>
    <row r="17" spans="1:21" x14ac:dyDescent="0.35">
      <c r="A17">
        <v>12</v>
      </c>
      <c r="B17" t="s">
        <v>273</v>
      </c>
      <c r="C17" t="s">
        <v>274</v>
      </c>
      <c r="D17" t="s">
        <v>92</v>
      </c>
      <c r="E17" s="3">
        <v>8</v>
      </c>
      <c r="F17" s="8">
        <f>VLOOKUP(Tableau2579[[#This Row],[PLACE QUIMPER]],PointsClassement[],2,FALSE)</f>
        <v>65</v>
      </c>
      <c r="G17" s="5">
        <v>12</v>
      </c>
      <c r="H17" s="8">
        <f>VLOOKUP(Tableau2579[[#This Row],[PLACE RIEC]],PointsClassement[],2,FALSE)</f>
        <v>45</v>
      </c>
      <c r="I17" s="5" t="s">
        <v>3</v>
      </c>
      <c r="J17" s="8">
        <f>VLOOKUP(Tableau2579[[#This Row],[PLACE QUIMPERLE]],PointsClassement[],2,FALSE)</f>
        <v>5</v>
      </c>
      <c r="K17" s="5" t="s">
        <v>2</v>
      </c>
      <c r="L17" s="8" t="str">
        <f>VLOOKUP(Tableau2579[[#This Row],[PLACE ERGUE]],PointsClassement[],2,FALSE)</f>
        <v xml:space="preserve"> </v>
      </c>
      <c r="M17" s="5" t="s">
        <v>2</v>
      </c>
      <c r="N17" s="8" t="str">
        <f>VLOOKUP(Tableau2579[[#This Row],[PLACE TREGUNC]],PointsClassement[],2,FALSE)</f>
        <v xml:space="preserve"> </v>
      </c>
      <c r="O17" s="5" t="s">
        <v>2</v>
      </c>
      <c r="P17" s="8" t="str">
        <f>VLOOKUP(Tableau2579[[#This Row],[PLACE SCAER]],PointsClassement[],2,FALSE)</f>
        <v xml:space="preserve"> </v>
      </c>
      <c r="Q17" s="5" t="s">
        <v>2</v>
      </c>
      <c r="R17" s="8" t="str">
        <f>VLOOKUP(Tableau2579[[#This Row],[PLACE GOUEZEC]],PointsClassement[],2,FALSE)</f>
        <v xml:space="preserve"> </v>
      </c>
      <c r="S17" s="8">
        <v>0</v>
      </c>
      <c r="T17" s="6">
        <v>0</v>
      </c>
      <c r="U17" s="7">
        <f>SUM(F17,H17,J17,L17,N17,P17,R17,T17,Tableau2579[[#This Row],[JOKER]])</f>
        <v>115</v>
      </c>
    </row>
    <row r="18" spans="1:21" x14ac:dyDescent="0.35">
      <c r="A18">
        <v>13</v>
      </c>
      <c r="B18" t="s">
        <v>238</v>
      </c>
      <c r="C18" t="s">
        <v>284</v>
      </c>
      <c r="D18" t="s">
        <v>230</v>
      </c>
      <c r="E18" s="3">
        <v>10</v>
      </c>
      <c r="F18" s="8">
        <f>VLOOKUP(Tableau2579[[#This Row],[PLACE QUIMPER]],PointsClassement[],2,FALSE)</f>
        <v>55</v>
      </c>
      <c r="G18" s="5">
        <v>20</v>
      </c>
      <c r="H18" s="8">
        <f>VLOOKUP(Tableau2579[[#This Row],[PLACE RIEC]],PointsClassement[],2,FALSE)</f>
        <v>5</v>
      </c>
      <c r="I18" s="5">
        <v>12</v>
      </c>
      <c r="J18" s="8">
        <f>VLOOKUP(Tableau2579[[#This Row],[PLACE QUIMPERLE]],PointsClassement[],2,FALSE)</f>
        <v>45</v>
      </c>
      <c r="K18" s="5" t="s">
        <v>2</v>
      </c>
      <c r="L18" s="8" t="str">
        <f>VLOOKUP(Tableau2579[[#This Row],[PLACE ERGUE]],PointsClassement[],2,FALSE)</f>
        <v xml:space="preserve"> </v>
      </c>
      <c r="M18" s="5" t="s">
        <v>2</v>
      </c>
      <c r="N18" s="8" t="str">
        <f>VLOOKUP(Tableau2579[[#This Row],[PLACE TREGUNC]],PointsClassement[],2,FALSE)</f>
        <v xml:space="preserve"> </v>
      </c>
      <c r="O18" s="5" t="s">
        <v>2</v>
      </c>
      <c r="P18" s="8" t="str">
        <f>VLOOKUP(Tableau2579[[#This Row],[PLACE SCAER]],PointsClassement[],2,FALSE)</f>
        <v xml:space="preserve"> </v>
      </c>
      <c r="Q18" s="5" t="s">
        <v>2</v>
      </c>
      <c r="R18" s="8" t="str">
        <f>VLOOKUP(Tableau2579[[#This Row],[PLACE GOUEZEC]],PointsClassement[],2,FALSE)</f>
        <v xml:space="preserve"> </v>
      </c>
      <c r="S18" s="8"/>
      <c r="T18" s="6">
        <v>0</v>
      </c>
      <c r="U18" s="7">
        <f>SUM(F18,H18,J18,L18,N18,P18,R18,T18,Tableau2579[[#This Row],[JOKER]])</f>
        <v>105</v>
      </c>
    </row>
    <row r="19" spans="1:21" x14ac:dyDescent="0.35">
      <c r="A19">
        <v>14</v>
      </c>
      <c r="B19" t="s">
        <v>442</v>
      </c>
      <c r="C19" t="s">
        <v>443</v>
      </c>
      <c r="D19" t="s">
        <v>444</v>
      </c>
      <c r="E19" s="3" t="s">
        <v>2</v>
      </c>
      <c r="F19" s="8" t="str">
        <f>VLOOKUP(Tableau2579[[#This Row],[PLACE QUIMPER]],PointsClassement[],2,FALSE)</f>
        <v xml:space="preserve"> </v>
      </c>
      <c r="G19" s="5" t="s">
        <v>2</v>
      </c>
      <c r="H19" s="8" t="str">
        <f>VLOOKUP(Tableau2579[[#This Row],[PLACE RIEC]],PointsClassement[],2,FALSE)</f>
        <v xml:space="preserve"> </v>
      </c>
      <c r="I19" s="5">
        <v>1</v>
      </c>
      <c r="J19" s="8">
        <f>VLOOKUP(Tableau2579[[#This Row],[PLACE QUIMPERLE]],PointsClassement[],2,FALSE)</f>
        <v>100</v>
      </c>
      <c r="K19" s="5" t="s">
        <v>2</v>
      </c>
      <c r="L19" s="8" t="str">
        <f>VLOOKUP(Tableau2579[[#This Row],[PLACE ERGUE]],PointsClassement[],2,FALSE)</f>
        <v xml:space="preserve"> </v>
      </c>
      <c r="M19" s="5" t="s">
        <v>2</v>
      </c>
      <c r="N19" s="8" t="str">
        <f>VLOOKUP(Tableau2579[[#This Row],[PLACE TREGUNC]],PointsClassement[],2,FALSE)</f>
        <v xml:space="preserve"> </v>
      </c>
      <c r="O19" s="5" t="s">
        <v>2</v>
      </c>
      <c r="P19" s="8" t="str">
        <f>VLOOKUP(Tableau2579[[#This Row],[PLACE SCAER]],PointsClassement[],2,FALSE)</f>
        <v xml:space="preserve"> </v>
      </c>
      <c r="Q19" s="5" t="s">
        <v>2</v>
      </c>
      <c r="R19" s="8" t="str">
        <f>VLOOKUP(Tableau2579[[#This Row],[PLACE GOUEZEC]],PointsClassement[],2,FALSE)</f>
        <v xml:space="preserve"> </v>
      </c>
      <c r="S19" s="8">
        <v>0</v>
      </c>
      <c r="T19" s="6">
        <v>0</v>
      </c>
      <c r="U19" s="7">
        <f>SUM(F19,H19,J19,L19,N19,P19,R19,T19,Tableau2579[[#This Row],[JOKER]])</f>
        <v>100</v>
      </c>
    </row>
    <row r="20" spans="1:21" x14ac:dyDescent="0.35">
      <c r="A20">
        <v>15</v>
      </c>
      <c r="B20" t="s">
        <v>167</v>
      </c>
      <c r="C20" t="s">
        <v>168</v>
      </c>
      <c r="D20" t="s">
        <v>133</v>
      </c>
      <c r="E20" s="3">
        <v>11</v>
      </c>
      <c r="F20" s="8">
        <f>VLOOKUP(Tableau2579[[#This Row],[PLACE QUIMPER]],PointsClassement[],2,FALSE)</f>
        <v>50</v>
      </c>
      <c r="G20" s="5">
        <v>18</v>
      </c>
      <c r="H20" s="8">
        <f>VLOOKUP(Tableau2579[[#This Row],[PLACE RIEC]],PointsClassement[],2,FALSE)</f>
        <v>15</v>
      </c>
      <c r="I20" s="5">
        <v>14</v>
      </c>
      <c r="J20" s="8">
        <f>VLOOKUP(Tableau2579[[#This Row],[PLACE QUIMPERLE]],PointsClassement[],2,FALSE)</f>
        <v>35</v>
      </c>
      <c r="K20" s="5" t="s">
        <v>2</v>
      </c>
      <c r="L20" s="8" t="str">
        <f>VLOOKUP(Tableau2579[[#This Row],[PLACE ERGUE]],PointsClassement[],2,FALSE)</f>
        <v xml:space="preserve"> </v>
      </c>
      <c r="M20" s="5" t="s">
        <v>2</v>
      </c>
      <c r="N20" s="8" t="str">
        <f>VLOOKUP(Tableau2579[[#This Row],[PLACE TREGUNC]],PointsClassement[],2,FALSE)</f>
        <v xml:space="preserve"> </v>
      </c>
      <c r="O20" s="5" t="s">
        <v>2</v>
      </c>
      <c r="P20" s="8" t="str">
        <f>VLOOKUP(Tableau2579[[#This Row],[PLACE SCAER]],PointsClassement[],2,FALSE)</f>
        <v xml:space="preserve"> </v>
      </c>
      <c r="Q20" s="5" t="s">
        <v>2</v>
      </c>
      <c r="R20" s="8" t="str">
        <f>VLOOKUP(Tableau2579[[#This Row],[PLACE GOUEZEC]],PointsClassement[],2,FALSE)</f>
        <v xml:space="preserve"> </v>
      </c>
      <c r="S20" s="8"/>
      <c r="T20" s="6">
        <v>0</v>
      </c>
      <c r="U20" s="7">
        <f>SUM(F20,H20,J20,L20,N20,P20,R20,T20,Tableau2579[[#This Row],[JOKER]])</f>
        <v>100</v>
      </c>
    </row>
    <row r="21" spans="1:21" x14ac:dyDescent="0.35">
      <c r="A21">
        <v>16</v>
      </c>
      <c r="B21" t="s">
        <v>150</v>
      </c>
      <c r="C21" t="s">
        <v>151</v>
      </c>
      <c r="D21" t="s">
        <v>82</v>
      </c>
      <c r="E21" s="3">
        <v>14</v>
      </c>
      <c r="F21" s="8">
        <f>VLOOKUP(Tableau2579[[#This Row],[PLACE QUIMPER]],PointsClassement[],2,FALSE)</f>
        <v>35</v>
      </c>
      <c r="G21" s="5">
        <v>11</v>
      </c>
      <c r="H21" s="8">
        <f>VLOOKUP(Tableau2579[[#This Row],[PLACE RIEC]],PointsClassement[],2,FALSE)</f>
        <v>50</v>
      </c>
      <c r="I21" s="5">
        <v>26</v>
      </c>
      <c r="J21" s="8">
        <f>VLOOKUP(Tableau2579[[#This Row],[PLACE QUIMPERLE]],PointsClassement[],2,FALSE)</f>
        <v>5</v>
      </c>
      <c r="K21" s="5" t="s">
        <v>2</v>
      </c>
      <c r="L21" s="8" t="str">
        <f>VLOOKUP(Tableau2579[[#This Row],[PLACE ERGUE]],PointsClassement[],2,FALSE)</f>
        <v xml:space="preserve"> </v>
      </c>
      <c r="M21" s="5" t="s">
        <v>2</v>
      </c>
      <c r="N21" s="8" t="str">
        <f>VLOOKUP(Tableau2579[[#This Row],[PLACE TREGUNC]],PointsClassement[],2,FALSE)</f>
        <v xml:space="preserve"> </v>
      </c>
      <c r="O21" s="5" t="s">
        <v>2</v>
      </c>
      <c r="P21" s="8" t="str">
        <f>VLOOKUP(Tableau2579[[#This Row],[PLACE SCAER]],PointsClassement[],2,FALSE)</f>
        <v xml:space="preserve"> </v>
      </c>
      <c r="Q21" s="5" t="s">
        <v>2</v>
      </c>
      <c r="R21" s="8" t="str">
        <f>VLOOKUP(Tableau2579[[#This Row],[PLACE GOUEZEC]],PointsClassement[],2,FALSE)</f>
        <v xml:space="preserve"> </v>
      </c>
      <c r="S21" s="8"/>
      <c r="T21" s="6">
        <v>0</v>
      </c>
      <c r="U21" s="7">
        <f>SUM(F21,H21,J21,L21,N21,P21,R21,T21,Tableau2579[[#This Row],[JOKER]])</f>
        <v>90</v>
      </c>
    </row>
    <row r="22" spans="1:21" x14ac:dyDescent="0.35">
      <c r="A22">
        <v>17</v>
      </c>
      <c r="B22" t="s">
        <v>75</v>
      </c>
      <c r="C22" t="s">
        <v>211</v>
      </c>
      <c r="D22" t="s">
        <v>77</v>
      </c>
      <c r="E22" s="3">
        <v>15</v>
      </c>
      <c r="F22" s="8">
        <f>VLOOKUP(Tableau2579[[#This Row],[PLACE QUIMPER]],PointsClassement[],2,FALSE)</f>
        <v>30</v>
      </c>
      <c r="G22" s="5">
        <v>16</v>
      </c>
      <c r="H22" s="8">
        <f>VLOOKUP(Tableau2579[[#This Row],[PLACE RIEC]],PointsClassement[],2,FALSE)</f>
        <v>25</v>
      </c>
      <c r="I22" s="5">
        <v>15</v>
      </c>
      <c r="J22" s="8">
        <f>VLOOKUP(Tableau2579[[#This Row],[PLACE QUIMPERLE]],PointsClassement[],2,FALSE)</f>
        <v>30</v>
      </c>
      <c r="K22" s="5" t="s">
        <v>2</v>
      </c>
      <c r="L22" s="8" t="str">
        <f>VLOOKUP(Tableau2579[[#This Row],[PLACE ERGUE]],PointsClassement[],2,FALSE)</f>
        <v xml:space="preserve"> </v>
      </c>
      <c r="M22" s="5" t="s">
        <v>2</v>
      </c>
      <c r="N22" s="8" t="str">
        <f>VLOOKUP(Tableau2579[[#This Row],[PLACE TREGUNC]],PointsClassement[],2,FALSE)</f>
        <v xml:space="preserve"> </v>
      </c>
      <c r="O22" s="5" t="s">
        <v>2</v>
      </c>
      <c r="P22" s="8" t="str">
        <f>VLOOKUP(Tableau2579[[#This Row],[PLACE SCAER]],PointsClassement[],2,FALSE)</f>
        <v xml:space="preserve"> </v>
      </c>
      <c r="Q22" s="5" t="s">
        <v>2</v>
      </c>
      <c r="R22" s="8" t="str">
        <f>VLOOKUP(Tableau2579[[#This Row],[PLACE GOUEZEC]],PointsClassement[],2,FALSE)</f>
        <v xml:space="preserve"> </v>
      </c>
      <c r="S22" s="8"/>
      <c r="T22" s="6">
        <v>0</v>
      </c>
      <c r="U22" s="7">
        <f>SUM(F22,H22,J22,L22,N22,P22,R22,T22,Tableau2579[[#This Row],[JOKER]])</f>
        <v>85</v>
      </c>
    </row>
    <row r="23" spans="1:21" x14ac:dyDescent="0.35">
      <c r="A23">
        <v>18</v>
      </c>
      <c r="B23" t="s">
        <v>324</v>
      </c>
      <c r="C23" t="s">
        <v>106</v>
      </c>
      <c r="D23" t="s">
        <v>74</v>
      </c>
      <c r="E23" s="3">
        <v>13</v>
      </c>
      <c r="F23" s="8">
        <f>VLOOKUP(Tableau2579[[#This Row],[PLACE QUIMPER]],PointsClassement[],2,FALSE)</f>
        <v>40</v>
      </c>
      <c r="G23" s="5">
        <v>19</v>
      </c>
      <c r="H23" s="8">
        <f>VLOOKUP(Tableau2579[[#This Row],[PLACE RIEC]],PointsClassement[],2,FALSE)</f>
        <v>10</v>
      </c>
      <c r="I23" s="5">
        <v>16</v>
      </c>
      <c r="J23" s="8">
        <f>VLOOKUP(Tableau2579[[#This Row],[PLACE QUIMPERLE]],PointsClassement[],2,FALSE)</f>
        <v>25</v>
      </c>
      <c r="K23" s="5" t="s">
        <v>2</v>
      </c>
      <c r="L23" s="8" t="str">
        <f>VLOOKUP(Tableau2579[[#This Row],[PLACE ERGUE]],PointsClassement[],2,FALSE)</f>
        <v xml:space="preserve"> </v>
      </c>
      <c r="M23" s="5" t="s">
        <v>2</v>
      </c>
      <c r="N23" s="8" t="str">
        <f>VLOOKUP(Tableau2579[[#This Row],[PLACE TREGUNC]],PointsClassement[],2,FALSE)</f>
        <v xml:space="preserve"> </v>
      </c>
      <c r="O23" s="5" t="s">
        <v>2</v>
      </c>
      <c r="P23" s="8" t="str">
        <f>VLOOKUP(Tableau2579[[#This Row],[PLACE SCAER]],PointsClassement[],2,FALSE)</f>
        <v xml:space="preserve"> </v>
      </c>
      <c r="Q23" s="5" t="s">
        <v>2</v>
      </c>
      <c r="R23" s="8" t="str">
        <f>VLOOKUP(Tableau2579[[#This Row],[PLACE GOUEZEC]],PointsClassement[],2,FALSE)</f>
        <v xml:space="preserve"> </v>
      </c>
      <c r="S23" s="8"/>
      <c r="T23" s="6">
        <v>0</v>
      </c>
      <c r="U23" s="7">
        <f>SUM(F23,H23,J23,L23,N23,P23,R23,T23,Tableau2579[[#This Row],[JOKER]])</f>
        <v>75</v>
      </c>
    </row>
    <row r="24" spans="1:21" x14ac:dyDescent="0.35">
      <c r="A24">
        <v>19</v>
      </c>
      <c r="B24" t="s">
        <v>169</v>
      </c>
      <c r="C24" t="s">
        <v>100</v>
      </c>
      <c r="D24" t="s">
        <v>82</v>
      </c>
      <c r="E24" s="3">
        <v>16</v>
      </c>
      <c r="F24" s="8">
        <f>VLOOKUP(Tableau2579[[#This Row],[PLACE QUIMPER]],PointsClassement[],2,FALSE)</f>
        <v>25</v>
      </c>
      <c r="G24" s="5">
        <v>15</v>
      </c>
      <c r="H24" s="8">
        <f>VLOOKUP(Tableau2579[[#This Row],[PLACE RIEC]],PointsClassement[],2,FALSE)</f>
        <v>30</v>
      </c>
      <c r="I24" s="5">
        <v>18</v>
      </c>
      <c r="J24" s="8">
        <f>VLOOKUP(Tableau2579[[#This Row],[PLACE QUIMPERLE]],PointsClassement[],2,FALSE)</f>
        <v>15</v>
      </c>
      <c r="K24" s="5" t="s">
        <v>2</v>
      </c>
      <c r="L24" s="8" t="str">
        <f>VLOOKUP(Tableau2579[[#This Row],[PLACE ERGUE]],PointsClassement[],2,FALSE)</f>
        <v xml:space="preserve"> </v>
      </c>
      <c r="M24" s="5" t="s">
        <v>2</v>
      </c>
      <c r="N24" s="8" t="str">
        <f>VLOOKUP(Tableau2579[[#This Row],[PLACE TREGUNC]],PointsClassement[],2,FALSE)</f>
        <v xml:space="preserve"> </v>
      </c>
      <c r="O24" s="5" t="s">
        <v>2</v>
      </c>
      <c r="P24" s="8" t="str">
        <f>VLOOKUP(Tableau2579[[#This Row],[PLACE SCAER]],PointsClassement[],2,FALSE)</f>
        <v xml:space="preserve"> </v>
      </c>
      <c r="Q24" s="5" t="s">
        <v>2</v>
      </c>
      <c r="R24" s="8" t="str">
        <f>VLOOKUP(Tableau2579[[#This Row],[PLACE GOUEZEC]],PointsClassement[],2,FALSE)</f>
        <v xml:space="preserve"> </v>
      </c>
      <c r="S24" s="8"/>
      <c r="T24" s="6">
        <v>0</v>
      </c>
      <c r="U24" s="7">
        <f>SUM(F24,H24,J24,L24,N24,P24,R24,T24,Tableau2579[[#This Row],[JOKER]])</f>
        <v>70</v>
      </c>
    </row>
    <row r="25" spans="1:21" x14ac:dyDescent="0.35">
      <c r="A25">
        <v>20</v>
      </c>
      <c r="B25" t="s">
        <v>278</v>
      </c>
      <c r="C25" t="s">
        <v>104</v>
      </c>
      <c r="D25" t="s">
        <v>133</v>
      </c>
      <c r="E25" s="3">
        <v>17</v>
      </c>
      <c r="F25" s="8">
        <f>VLOOKUP(Tableau2579[[#This Row],[PLACE QUIMPER]],PointsClassement[],2,FALSE)</f>
        <v>20</v>
      </c>
      <c r="G25" s="5">
        <v>14</v>
      </c>
      <c r="H25" s="8">
        <f>VLOOKUP(Tableau2579[[#This Row],[PLACE RIEC]],PointsClassement[],2,FALSE)</f>
        <v>35</v>
      </c>
      <c r="I25" s="5">
        <v>29</v>
      </c>
      <c r="J25" s="8">
        <f>VLOOKUP(Tableau2579[[#This Row],[PLACE QUIMPERLE]],PointsClassement[],2,FALSE)</f>
        <v>5</v>
      </c>
      <c r="K25" s="5" t="s">
        <v>2</v>
      </c>
      <c r="L25" s="8" t="str">
        <f>VLOOKUP(Tableau2579[[#This Row],[PLACE ERGUE]],PointsClassement[],2,FALSE)</f>
        <v xml:space="preserve"> </v>
      </c>
      <c r="M25" s="5" t="s">
        <v>2</v>
      </c>
      <c r="N25" s="8" t="str">
        <f>VLOOKUP(Tableau2579[[#This Row],[PLACE TREGUNC]],PointsClassement[],2,FALSE)</f>
        <v xml:space="preserve"> </v>
      </c>
      <c r="O25" s="5" t="s">
        <v>2</v>
      </c>
      <c r="P25" s="8" t="str">
        <f>VLOOKUP(Tableau2579[[#This Row],[PLACE SCAER]],PointsClassement[],2,FALSE)</f>
        <v xml:space="preserve"> </v>
      </c>
      <c r="Q25" s="5" t="s">
        <v>2</v>
      </c>
      <c r="R25" s="8" t="str">
        <f>VLOOKUP(Tableau2579[[#This Row],[PLACE GOUEZEC]],PointsClassement[],2,FALSE)</f>
        <v xml:space="preserve"> </v>
      </c>
      <c r="S25" s="8"/>
      <c r="T25" s="6">
        <v>0</v>
      </c>
      <c r="U25" s="7">
        <f>SUM(F25,H25,J25,L25,N25,P25,R25,T25,Tableau2579[[#This Row],[JOKER]])</f>
        <v>60</v>
      </c>
    </row>
    <row r="26" spans="1:21" x14ac:dyDescent="0.35">
      <c r="A26">
        <v>21</v>
      </c>
      <c r="B26" t="s">
        <v>445</v>
      </c>
      <c r="C26" t="s">
        <v>153</v>
      </c>
      <c r="D26" t="s">
        <v>62</v>
      </c>
      <c r="E26" s="3" t="s">
        <v>2</v>
      </c>
      <c r="F26" s="8" t="str">
        <f>VLOOKUP(Tableau2579[[#This Row],[PLACE QUIMPER]],PointsClassement[],2,FALSE)</f>
        <v xml:space="preserve"> </v>
      </c>
      <c r="G26" s="5" t="s">
        <v>2</v>
      </c>
      <c r="H26" s="8" t="str">
        <f>VLOOKUP(Tableau2579[[#This Row],[PLACE RIEC]],PointsClassement[],2,FALSE)</f>
        <v xml:space="preserve"> </v>
      </c>
      <c r="I26" s="5">
        <v>10</v>
      </c>
      <c r="J26" s="8">
        <f>VLOOKUP(Tableau2579[[#This Row],[PLACE QUIMPERLE]],PointsClassement[],2,FALSE)</f>
        <v>55</v>
      </c>
      <c r="K26" s="5" t="s">
        <v>2</v>
      </c>
      <c r="L26" s="8" t="str">
        <f>VLOOKUP(Tableau2579[[#This Row],[PLACE ERGUE]],PointsClassement[],2,FALSE)</f>
        <v xml:space="preserve"> </v>
      </c>
      <c r="M26" s="5" t="s">
        <v>2</v>
      </c>
      <c r="N26" s="8" t="str">
        <f>VLOOKUP(Tableau2579[[#This Row],[PLACE TREGUNC]],PointsClassement[],2,FALSE)</f>
        <v xml:space="preserve"> </v>
      </c>
      <c r="O26" s="5" t="s">
        <v>2</v>
      </c>
      <c r="P26" s="8" t="str">
        <f>VLOOKUP(Tableau2579[[#This Row],[PLACE SCAER]],PointsClassement[],2,FALSE)</f>
        <v xml:space="preserve"> </v>
      </c>
      <c r="Q26" s="5" t="s">
        <v>2</v>
      </c>
      <c r="R26" s="8" t="str">
        <f>VLOOKUP(Tableau2579[[#This Row],[PLACE GOUEZEC]],PointsClassement[],2,FALSE)</f>
        <v xml:space="preserve"> </v>
      </c>
      <c r="S26" s="8">
        <v>0</v>
      </c>
      <c r="T26" s="6">
        <v>0</v>
      </c>
      <c r="U26" s="7">
        <f>SUM(F26,H26,J26,L26,N26,P26,R26,T26,Tableau2579[[#This Row],[JOKER]])</f>
        <v>55</v>
      </c>
    </row>
    <row r="27" spans="1:21" x14ac:dyDescent="0.35">
      <c r="A27">
        <v>22</v>
      </c>
      <c r="B27" t="s">
        <v>294</v>
      </c>
      <c r="C27" t="s">
        <v>165</v>
      </c>
      <c r="D27" t="s">
        <v>77</v>
      </c>
      <c r="E27" s="3">
        <v>25</v>
      </c>
      <c r="F27" s="8">
        <f>VLOOKUP(Tableau2579[[#This Row],[PLACE QUIMPER]],PointsClassement[],2,FALSE)</f>
        <v>5</v>
      </c>
      <c r="G27" s="5">
        <v>17</v>
      </c>
      <c r="H27" s="8">
        <f>VLOOKUP(Tableau2579[[#This Row],[PLACE RIEC]],PointsClassement[],2,FALSE)</f>
        <v>20</v>
      </c>
      <c r="I27" s="5">
        <v>21</v>
      </c>
      <c r="J27" s="8">
        <f>VLOOKUP(Tableau2579[[#This Row],[PLACE QUIMPERLE]],PointsClassement[],2,FALSE)</f>
        <v>5</v>
      </c>
      <c r="K27" s="5" t="s">
        <v>2</v>
      </c>
      <c r="L27" s="8" t="str">
        <f>VLOOKUP(Tableau2579[[#This Row],[PLACE ERGUE]],PointsClassement[],2,FALSE)</f>
        <v xml:space="preserve"> </v>
      </c>
      <c r="M27" s="5" t="s">
        <v>2</v>
      </c>
      <c r="N27" s="8" t="str">
        <f>VLOOKUP(Tableau2579[[#This Row],[PLACE TREGUNC]],PointsClassement[],2,FALSE)</f>
        <v xml:space="preserve"> </v>
      </c>
      <c r="O27" s="5" t="s">
        <v>2</v>
      </c>
      <c r="P27" s="8" t="str">
        <f>VLOOKUP(Tableau2579[[#This Row],[PLACE SCAER]],PointsClassement[],2,FALSE)</f>
        <v xml:space="preserve"> </v>
      </c>
      <c r="Q27" s="5" t="s">
        <v>2</v>
      </c>
      <c r="R27" s="8" t="str">
        <f>VLOOKUP(Tableau2579[[#This Row],[PLACE GOUEZEC]],PointsClassement[],2,FALSE)</f>
        <v xml:space="preserve"> </v>
      </c>
      <c r="S27" s="8"/>
      <c r="T27" s="6">
        <v>0</v>
      </c>
      <c r="U27" s="7">
        <f>SUM(F27,H27,J27,L27,N27,P27,R27,T27,Tableau2579[[#This Row],[JOKER]])</f>
        <v>30</v>
      </c>
    </row>
    <row r="28" spans="1:21" x14ac:dyDescent="0.35">
      <c r="A28">
        <v>23</v>
      </c>
      <c r="B28" t="s">
        <v>293</v>
      </c>
      <c r="C28" t="s">
        <v>155</v>
      </c>
      <c r="D28" t="s">
        <v>64</v>
      </c>
      <c r="E28" s="3">
        <v>18</v>
      </c>
      <c r="F28" s="8">
        <f>VLOOKUP(Tableau2579[[#This Row],[PLACE QUIMPER]],PointsClassement[],2,FALSE)</f>
        <v>15</v>
      </c>
      <c r="G28" s="5" t="s">
        <v>2</v>
      </c>
      <c r="H28" s="8" t="str">
        <f>VLOOKUP(Tableau2579[[#This Row],[PLACE RIEC]],PointsClassement[],2,FALSE)</f>
        <v xml:space="preserve"> </v>
      </c>
      <c r="I28" s="5">
        <v>20</v>
      </c>
      <c r="J28" s="8">
        <f>VLOOKUP(Tableau2579[[#This Row],[PLACE QUIMPERLE]],PointsClassement[],2,FALSE)</f>
        <v>5</v>
      </c>
      <c r="K28" s="5" t="s">
        <v>2</v>
      </c>
      <c r="L28" s="8" t="str">
        <f>VLOOKUP(Tableau2579[[#This Row],[PLACE ERGUE]],PointsClassement[],2,FALSE)</f>
        <v xml:space="preserve"> </v>
      </c>
      <c r="M28" s="5" t="s">
        <v>2</v>
      </c>
      <c r="N28" s="8" t="str">
        <f>VLOOKUP(Tableau2579[[#This Row],[PLACE TREGUNC]],PointsClassement[],2,FALSE)</f>
        <v xml:space="preserve"> </v>
      </c>
      <c r="O28" s="5" t="s">
        <v>2</v>
      </c>
      <c r="P28" s="8" t="str">
        <f>VLOOKUP(Tableau2579[[#This Row],[PLACE SCAER]],PointsClassement[],2,FALSE)</f>
        <v xml:space="preserve"> </v>
      </c>
      <c r="Q28" s="5" t="s">
        <v>2</v>
      </c>
      <c r="R28" s="8" t="str">
        <f>VLOOKUP(Tableau2579[[#This Row],[PLACE GOUEZEC]],PointsClassement[],2,FALSE)</f>
        <v xml:space="preserve"> </v>
      </c>
      <c r="S28" s="8">
        <v>0</v>
      </c>
      <c r="T28" s="6">
        <v>0</v>
      </c>
      <c r="U28" s="7">
        <f>SUM(F28,H28,J28,L28,N28,P28,R28,T28,Tableau2579[[#This Row],[JOKER]])</f>
        <v>20</v>
      </c>
    </row>
    <row r="29" spans="1:21" x14ac:dyDescent="0.35">
      <c r="A29">
        <v>24</v>
      </c>
      <c r="B29" t="s">
        <v>279</v>
      </c>
      <c r="C29" t="s">
        <v>280</v>
      </c>
      <c r="D29" t="s">
        <v>82</v>
      </c>
      <c r="E29" s="3">
        <v>21</v>
      </c>
      <c r="F29" s="8">
        <f>VLOOKUP(Tableau2579[[#This Row],[PLACE QUIMPER]],PointsClassement[],2,FALSE)</f>
        <v>5</v>
      </c>
      <c r="G29" s="5" t="s">
        <v>2</v>
      </c>
      <c r="H29" s="8" t="str">
        <f>VLOOKUP(Tableau2579[[#This Row],[PLACE RIEC]],PointsClassement[],2,FALSE)</f>
        <v xml:space="preserve"> </v>
      </c>
      <c r="I29" s="5">
        <v>19</v>
      </c>
      <c r="J29" s="8">
        <f>VLOOKUP(Tableau2579[[#This Row],[PLACE QUIMPERLE]],PointsClassement[],2,FALSE)</f>
        <v>10</v>
      </c>
      <c r="K29" s="5" t="s">
        <v>2</v>
      </c>
      <c r="L29" s="8" t="str">
        <f>VLOOKUP(Tableau2579[[#This Row],[PLACE ERGUE]],PointsClassement[],2,FALSE)</f>
        <v xml:space="preserve"> </v>
      </c>
      <c r="M29" s="5" t="s">
        <v>2</v>
      </c>
      <c r="N29" s="8" t="str">
        <f>VLOOKUP(Tableau2579[[#This Row],[PLACE TREGUNC]],PointsClassement[],2,FALSE)</f>
        <v xml:space="preserve"> </v>
      </c>
      <c r="O29" s="5" t="s">
        <v>2</v>
      </c>
      <c r="P29" s="8" t="str">
        <f>VLOOKUP(Tableau2579[[#This Row],[PLACE SCAER]],PointsClassement[],2,FALSE)</f>
        <v xml:space="preserve"> </v>
      </c>
      <c r="Q29" s="5" t="s">
        <v>2</v>
      </c>
      <c r="R29" s="8" t="str">
        <f>VLOOKUP(Tableau2579[[#This Row],[PLACE GOUEZEC]],PointsClassement[],2,FALSE)</f>
        <v xml:space="preserve"> </v>
      </c>
      <c r="S29" s="8">
        <v>0</v>
      </c>
      <c r="T29" s="6">
        <v>0</v>
      </c>
      <c r="U29" s="7">
        <f>SUM(F29,H29,J29,L29,N29,P29,R29,T29,Tableau2579[[#This Row],[JOKER]])</f>
        <v>15</v>
      </c>
    </row>
    <row r="30" spans="1:21" x14ac:dyDescent="0.35">
      <c r="A30">
        <v>25</v>
      </c>
      <c r="B30" t="s">
        <v>143</v>
      </c>
      <c r="C30" t="s">
        <v>175</v>
      </c>
      <c r="D30" t="s">
        <v>64</v>
      </c>
      <c r="E30" s="3">
        <v>24</v>
      </c>
      <c r="F30" s="8">
        <f>VLOOKUP(Tableau2579[[#This Row],[PLACE QUIMPER]],PointsClassement[],2,FALSE)</f>
        <v>5</v>
      </c>
      <c r="G30" s="5">
        <v>24</v>
      </c>
      <c r="H30" s="8">
        <f>VLOOKUP(Tableau2579[[#This Row],[PLACE RIEC]],PointsClassement[],2,FALSE)</f>
        <v>5</v>
      </c>
      <c r="I30" s="5">
        <v>22</v>
      </c>
      <c r="J30" s="8">
        <f>VLOOKUP(Tableau2579[[#This Row],[PLACE QUIMPERLE]],PointsClassement[],2,FALSE)</f>
        <v>5</v>
      </c>
      <c r="K30" s="5" t="s">
        <v>2</v>
      </c>
      <c r="L30" s="8" t="str">
        <f>VLOOKUP(Tableau2579[[#This Row],[PLACE ERGUE]],PointsClassement[],2,FALSE)</f>
        <v xml:space="preserve"> </v>
      </c>
      <c r="M30" s="5" t="s">
        <v>2</v>
      </c>
      <c r="N30" s="8" t="str">
        <f>VLOOKUP(Tableau2579[[#This Row],[PLACE TREGUNC]],PointsClassement[],2,FALSE)</f>
        <v xml:space="preserve"> </v>
      </c>
      <c r="O30" s="5" t="s">
        <v>2</v>
      </c>
      <c r="P30" s="8" t="str">
        <f>VLOOKUP(Tableau2579[[#This Row],[PLACE SCAER]],PointsClassement[],2,FALSE)</f>
        <v xml:space="preserve"> </v>
      </c>
      <c r="Q30" s="5" t="s">
        <v>2</v>
      </c>
      <c r="R30" s="8" t="str">
        <f>VLOOKUP(Tableau2579[[#This Row],[PLACE GOUEZEC]],PointsClassement[],2,FALSE)</f>
        <v xml:space="preserve"> </v>
      </c>
      <c r="S30" s="8"/>
      <c r="T30" s="6">
        <v>0</v>
      </c>
      <c r="U30" s="7">
        <f>SUM(F30,H30,J30,L30,N30,P30,R30,T30,Tableau2579[[#This Row],[JOKER]])</f>
        <v>15</v>
      </c>
    </row>
    <row r="31" spans="1:21" x14ac:dyDescent="0.35">
      <c r="A31">
        <v>26</v>
      </c>
      <c r="B31" t="s">
        <v>362</v>
      </c>
      <c r="C31" t="s">
        <v>161</v>
      </c>
      <c r="D31" t="s">
        <v>230</v>
      </c>
      <c r="E31" s="3">
        <v>19</v>
      </c>
      <c r="F31" s="8">
        <f>VLOOKUP(Tableau2579[[#This Row],[PLACE QUIMPER]],PointsClassement[],2,FALSE)</f>
        <v>10</v>
      </c>
      <c r="G31" s="5" t="s">
        <v>2</v>
      </c>
      <c r="H31" s="8" t="str">
        <f>VLOOKUP(Tableau2579[[#This Row],[PLACE RIEC]],PointsClassement[],2,FALSE)</f>
        <v xml:space="preserve"> </v>
      </c>
      <c r="I31" s="5">
        <v>24</v>
      </c>
      <c r="J31" s="8">
        <f>VLOOKUP(Tableau2579[[#This Row],[PLACE QUIMPERLE]],PointsClassement[],2,FALSE)</f>
        <v>5</v>
      </c>
      <c r="K31" s="5" t="s">
        <v>2</v>
      </c>
      <c r="L31" s="8" t="str">
        <f>VLOOKUP(Tableau2579[[#This Row],[PLACE ERGUE]],PointsClassement[],2,FALSE)</f>
        <v xml:space="preserve"> </v>
      </c>
      <c r="M31" s="5" t="s">
        <v>2</v>
      </c>
      <c r="N31" s="8" t="str">
        <f>VLOOKUP(Tableau2579[[#This Row],[PLACE TREGUNC]],PointsClassement[],2,FALSE)</f>
        <v xml:space="preserve"> </v>
      </c>
      <c r="O31" s="5" t="s">
        <v>2</v>
      </c>
      <c r="P31" s="8" t="str">
        <f>VLOOKUP(Tableau2579[[#This Row],[PLACE SCAER]],PointsClassement[],2,FALSE)</f>
        <v xml:space="preserve"> </v>
      </c>
      <c r="Q31" s="5" t="s">
        <v>2</v>
      </c>
      <c r="R31" s="8" t="str">
        <f>VLOOKUP(Tableau2579[[#This Row],[PLACE GOUEZEC]],PointsClassement[],2,FALSE)</f>
        <v xml:space="preserve"> </v>
      </c>
      <c r="S31" s="8">
        <v>0</v>
      </c>
      <c r="T31" s="6">
        <v>0</v>
      </c>
      <c r="U31" s="7">
        <f>SUM(F31,H31,J31,L31,N31,P31,R31,T31,Tableau2579[[#This Row],[JOKER]])</f>
        <v>15</v>
      </c>
    </row>
    <row r="32" spans="1:21" x14ac:dyDescent="0.35">
      <c r="A32">
        <v>27</v>
      </c>
      <c r="B32" t="s">
        <v>308</v>
      </c>
      <c r="C32" t="s">
        <v>321</v>
      </c>
      <c r="D32" t="s">
        <v>99</v>
      </c>
      <c r="E32" s="3">
        <v>22</v>
      </c>
      <c r="F32" s="8">
        <f>VLOOKUP(Tableau2579[[#This Row],[PLACE QUIMPER]],PointsClassement[],2,FALSE)</f>
        <v>5</v>
      </c>
      <c r="G32" s="5">
        <v>21</v>
      </c>
      <c r="H32" s="8">
        <f>VLOOKUP(Tableau2579[[#This Row],[PLACE RIEC]],PointsClassement[],2,FALSE)</f>
        <v>5</v>
      </c>
      <c r="I32" s="5">
        <v>25</v>
      </c>
      <c r="J32" s="8">
        <f>VLOOKUP(Tableau2579[[#This Row],[PLACE QUIMPERLE]],PointsClassement[],2,FALSE)</f>
        <v>5</v>
      </c>
      <c r="K32" s="5" t="s">
        <v>2</v>
      </c>
      <c r="L32" s="8" t="str">
        <f>VLOOKUP(Tableau2579[[#This Row],[PLACE ERGUE]],PointsClassement[],2,FALSE)</f>
        <v xml:space="preserve"> </v>
      </c>
      <c r="M32" s="5" t="s">
        <v>2</v>
      </c>
      <c r="N32" s="8" t="str">
        <f>VLOOKUP(Tableau2579[[#This Row],[PLACE TREGUNC]],PointsClassement[],2,FALSE)</f>
        <v xml:space="preserve"> </v>
      </c>
      <c r="O32" s="5" t="s">
        <v>2</v>
      </c>
      <c r="P32" s="8" t="str">
        <f>VLOOKUP(Tableau2579[[#This Row],[PLACE SCAER]],PointsClassement[],2,FALSE)</f>
        <v xml:space="preserve"> </v>
      </c>
      <c r="Q32" s="5" t="s">
        <v>2</v>
      </c>
      <c r="R32" s="8" t="str">
        <f>VLOOKUP(Tableau2579[[#This Row],[PLACE GOUEZEC]],PointsClassement[],2,FALSE)</f>
        <v xml:space="preserve"> </v>
      </c>
      <c r="S32" s="8"/>
      <c r="T32" s="6">
        <v>0</v>
      </c>
      <c r="U32" s="7">
        <f>SUM(F32,H32,J32,L32,N32,P32,R32,T32,Tableau2579[[#This Row],[JOKER]])</f>
        <v>15</v>
      </c>
    </row>
    <row r="33" spans="1:21" x14ac:dyDescent="0.35">
      <c r="A33">
        <v>28</v>
      </c>
      <c r="B33" t="s">
        <v>374</v>
      </c>
      <c r="C33" t="s">
        <v>197</v>
      </c>
      <c r="D33" t="s">
        <v>81</v>
      </c>
      <c r="E33" s="3">
        <v>28</v>
      </c>
      <c r="F33" s="8">
        <f>VLOOKUP(Tableau2579[[#This Row],[PLACE QUIMPER]],PointsClassement[],2,FALSE)</f>
        <v>5</v>
      </c>
      <c r="G33" s="5">
        <v>27</v>
      </c>
      <c r="H33" s="8">
        <f>VLOOKUP(Tableau2579[[#This Row],[PLACE RIEC]],PointsClassement[],2,FALSE)</f>
        <v>5</v>
      </c>
      <c r="I33" s="5">
        <v>30</v>
      </c>
      <c r="J33" s="8">
        <f>VLOOKUP(Tableau2579[[#This Row],[PLACE QUIMPERLE]],PointsClassement[],2,FALSE)</f>
        <v>5</v>
      </c>
      <c r="K33" s="5" t="s">
        <v>2</v>
      </c>
      <c r="L33" s="8" t="str">
        <f>VLOOKUP(Tableau2579[[#This Row],[PLACE ERGUE]],PointsClassement[],2,FALSE)</f>
        <v xml:space="preserve"> </v>
      </c>
      <c r="M33" s="5" t="s">
        <v>2</v>
      </c>
      <c r="N33" s="8" t="str">
        <f>VLOOKUP(Tableau2579[[#This Row],[PLACE TREGUNC]],PointsClassement[],2,FALSE)</f>
        <v xml:space="preserve"> </v>
      </c>
      <c r="O33" s="5" t="s">
        <v>2</v>
      </c>
      <c r="P33" s="8" t="str">
        <f>VLOOKUP(Tableau2579[[#This Row],[PLACE SCAER]],PointsClassement[],2,FALSE)</f>
        <v xml:space="preserve"> </v>
      </c>
      <c r="Q33" s="5" t="s">
        <v>2</v>
      </c>
      <c r="R33" s="8" t="str">
        <f>VLOOKUP(Tableau2579[[#This Row],[PLACE GOUEZEC]],PointsClassement[],2,FALSE)</f>
        <v xml:space="preserve"> </v>
      </c>
      <c r="S33" s="8">
        <v>0</v>
      </c>
      <c r="T33" s="6">
        <v>0</v>
      </c>
      <c r="U33" s="7">
        <f>SUM(F33,H33,J33,L33,N33,P33,R33,T33,Tableau2579[[#This Row],[JOKER]])</f>
        <v>15</v>
      </c>
    </row>
    <row r="34" spans="1:21" x14ac:dyDescent="0.35">
      <c r="A34">
        <v>29</v>
      </c>
      <c r="B34" t="s">
        <v>377</v>
      </c>
      <c r="C34" t="s">
        <v>378</v>
      </c>
      <c r="D34" t="s">
        <v>166</v>
      </c>
      <c r="E34" s="3">
        <v>34</v>
      </c>
      <c r="F34" s="8">
        <f>VLOOKUP(Tableau2579[[#This Row],[PLACE QUIMPER]],PointsClassement[],2,FALSE)</f>
        <v>5</v>
      </c>
      <c r="G34" s="5">
        <v>32</v>
      </c>
      <c r="H34" s="8">
        <f>VLOOKUP(Tableau2579[[#This Row],[PLACE RIEC]],PointsClassement[],2,FALSE)</f>
        <v>5</v>
      </c>
      <c r="I34" s="5">
        <v>32</v>
      </c>
      <c r="J34" s="8">
        <f>VLOOKUP(Tableau2579[[#This Row],[PLACE QUIMPERLE]],PointsClassement[],2,FALSE)</f>
        <v>5</v>
      </c>
      <c r="K34" s="5" t="s">
        <v>2</v>
      </c>
      <c r="L34" s="8" t="str">
        <f>VLOOKUP(Tableau2579[[#This Row],[PLACE ERGUE]],PointsClassement[],2,FALSE)</f>
        <v xml:space="preserve"> </v>
      </c>
      <c r="M34" s="5" t="s">
        <v>2</v>
      </c>
      <c r="N34" s="8" t="str">
        <f>VLOOKUP(Tableau2579[[#This Row],[PLACE TREGUNC]],PointsClassement[],2,FALSE)</f>
        <v xml:space="preserve"> </v>
      </c>
      <c r="O34" s="5" t="s">
        <v>2</v>
      </c>
      <c r="P34" s="8" t="str">
        <f>VLOOKUP(Tableau2579[[#This Row],[PLACE SCAER]],PointsClassement[],2,FALSE)</f>
        <v xml:space="preserve"> </v>
      </c>
      <c r="Q34" s="5" t="s">
        <v>2</v>
      </c>
      <c r="R34" s="8" t="str">
        <f>VLOOKUP(Tableau2579[[#This Row],[PLACE GOUEZEC]],PointsClassement[],2,FALSE)</f>
        <v xml:space="preserve"> </v>
      </c>
      <c r="S34" s="8">
        <v>0</v>
      </c>
      <c r="T34" s="6">
        <v>0</v>
      </c>
      <c r="U34" s="7">
        <f>SUM(F34,H34,J34,L34,N34,P34,R34,T34,Tableau2579[[#This Row],[JOKER]])</f>
        <v>15</v>
      </c>
    </row>
    <row r="35" spans="1:21" x14ac:dyDescent="0.35">
      <c r="A35">
        <v>30</v>
      </c>
      <c r="B35" t="s">
        <v>379</v>
      </c>
      <c r="C35" t="s">
        <v>151</v>
      </c>
      <c r="D35" t="s">
        <v>380</v>
      </c>
      <c r="E35" s="3" t="s">
        <v>2</v>
      </c>
      <c r="F35" s="8" t="str">
        <f>VLOOKUP(Tableau2579[[#This Row],[PLACE QUIMPER]],PointsClassement[],2,FALSE)</f>
        <v xml:space="preserve"> </v>
      </c>
      <c r="G35" s="5">
        <v>25</v>
      </c>
      <c r="H35" s="8">
        <f>VLOOKUP(Tableau2579[[#This Row],[PLACE RIEC]],PointsClassement[],2,FALSE)</f>
        <v>5</v>
      </c>
      <c r="I35" s="5">
        <v>27</v>
      </c>
      <c r="J35" s="8">
        <f>VLOOKUP(Tableau2579[[#This Row],[PLACE QUIMPERLE]],PointsClassement[],2,FALSE)</f>
        <v>5</v>
      </c>
      <c r="K35" s="5" t="s">
        <v>2</v>
      </c>
      <c r="L35" s="8" t="str">
        <f>VLOOKUP(Tableau2579[[#This Row],[PLACE ERGUE]],PointsClassement[],2,FALSE)</f>
        <v xml:space="preserve"> </v>
      </c>
      <c r="M35" s="5" t="s">
        <v>2</v>
      </c>
      <c r="N35" s="8" t="str">
        <f>VLOOKUP(Tableau2579[[#This Row],[PLACE TREGUNC]],PointsClassement[],2,FALSE)</f>
        <v xml:space="preserve"> </v>
      </c>
      <c r="O35" s="5" t="s">
        <v>2</v>
      </c>
      <c r="P35" s="8" t="str">
        <f>VLOOKUP(Tableau2579[[#This Row],[PLACE SCAER]],PointsClassement[],2,FALSE)</f>
        <v xml:space="preserve"> </v>
      </c>
      <c r="Q35" s="5" t="s">
        <v>2</v>
      </c>
      <c r="R35" s="8" t="str">
        <f>VLOOKUP(Tableau2579[[#This Row],[PLACE GOUEZEC]],PointsClassement[],2,FALSE)</f>
        <v xml:space="preserve"> </v>
      </c>
      <c r="S35" s="8">
        <v>0</v>
      </c>
      <c r="T35" s="6">
        <v>0</v>
      </c>
      <c r="U35" s="7">
        <f>SUM(F35,H35,J35,L35,N35,P35,R35,T35,Tableau2579[[#This Row],[JOKER]])</f>
        <v>10</v>
      </c>
    </row>
    <row r="36" spans="1:21" x14ac:dyDescent="0.35">
      <c r="A36">
        <v>31</v>
      </c>
      <c r="B36" t="s">
        <v>326</v>
      </c>
      <c r="C36" t="s">
        <v>80</v>
      </c>
      <c r="D36" t="s">
        <v>81</v>
      </c>
      <c r="E36" s="3" t="s">
        <v>2</v>
      </c>
      <c r="F36" s="8" t="str">
        <f>VLOOKUP(Tableau2579[[#This Row],[PLACE QUIMPER]],PointsClassement[],2,FALSE)</f>
        <v xml:space="preserve"> </v>
      </c>
      <c r="G36" s="5">
        <v>22</v>
      </c>
      <c r="H36" s="8">
        <f>VLOOKUP(Tableau2579[[#This Row],[PLACE RIEC]],PointsClassement[],2,FALSE)</f>
        <v>5</v>
      </c>
      <c r="I36" s="5">
        <v>28</v>
      </c>
      <c r="J36" s="8">
        <f>VLOOKUP(Tableau2579[[#This Row],[PLACE QUIMPERLE]],PointsClassement[],2,FALSE)</f>
        <v>5</v>
      </c>
      <c r="K36" s="5" t="s">
        <v>2</v>
      </c>
      <c r="L36" s="8" t="str">
        <f>VLOOKUP(Tableau2579[[#This Row],[PLACE ERGUE]],PointsClassement[],2,FALSE)</f>
        <v xml:space="preserve"> </v>
      </c>
      <c r="M36" s="5" t="s">
        <v>2</v>
      </c>
      <c r="N36" s="8" t="str">
        <f>VLOOKUP(Tableau2579[[#This Row],[PLACE TREGUNC]],PointsClassement[],2,FALSE)</f>
        <v xml:space="preserve"> </v>
      </c>
      <c r="O36" s="5" t="s">
        <v>2</v>
      </c>
      <c r="P36" s="8" t="str">
        <f>VLOOKUP(Tableau2579[[#This Row],[PLACE SCAER]],PointsClassement[],2,FALSE)</f>
        <v xml:space="preserve"> </v>
      </c>
      <c r="Q36" s="5" t="s">
        <v>2</v>
      </c>
      <c r="R36" s="8" t="str">
        <f>VLOOKUP(Tableau2579[[#This Row],[PLACE GOUEZEC]],PointsClassement[],2,FALSE)</f>
        <v xml:space="preserve"> </v>
      </c>
      <c r="S36" s="8">
        <v>0</v>
      </c>
      <c r="T36" s="6">
        <v>0</v>
      </c>
      <c r="U36" s="7">
        <f>SUM(F36,H36,J36,L36,N36,P36,R36,T36,Tableau2579[[#This Row],[JOKER]])</f>
        <v>10</v>
      </c>
    </row>
    <row r="37" spans="1:21" x14ac:dyDescent="0.35">
      <c r="A37">
        <v>32</v>
      </c>
      <c r="B37" t="s">
        <v>91</v>
      </c>
      <c r="C37" t="s">
        <v>95</v>
      </c>
      <c r="D37" t="s">
        <v>92</v>
      </c>
      <c r="E37" s="3">
        <v>29</v>
      </c>
      <c r="F37" s="8">
        <f>VLOOKUP(Tableau2579[[#This Row],[PLACE QUIMPER]],PointsClassement[],2,FALSE)</f>
        <v>5</v>
      </c>
      <c r="G37" s="5">
        <v>31</v>
      </c>
      <c r="H37" s="8">
        <f>VLOOKUP(Tableau2579[[#This Row],[PLACE RIEC]],PointsClassement[],2,FALSE)</f>
        <v>5</v>
      </c>
      <c r="I37" s="5" t="s">
        <v>2</v>
      </c>
      <c r="J37" s="8" t="str">
        <f>VLOOKUP(Tableau2579[[#This Row],[PLACE QUIMPERLE]],PointsClassement[],2,FALSE)</f>
        <v xml:space="preserve"> </v>
      </c>
      <c r="K37" s="5" t="s">
        <v>2</v>
      </c>
      <c r="L37" s="8" t="str">
        <f>VLOOKUP(Tableau2579[[#This Row],[PLACE ERGUE]],PointsClassement[],2,FALSE)</f>
        <v xml:space="preserve"> </v>
      </c>
      <c r="M37" s="5" t="s">
        <v>2</v>
      </c>
      <c r="N37" s="8" t="str">
        <f>VLOOKUP(Tableau2579[[#This Row],[PLACE TREGUNC]],PointsClassement[],2,FALSE)</f>
        <v xml:space="preserve"> </v>
      </c>
      <c r="O37" s="5" t="s">
        <v>2</v>
      </c>
      <c r="P37" s="8" t="str">
        <f>VLOOKUP(Tableau2579[[#This Row],[PLACE SCAER]],PointsClassement[],2,FALSE)</f>
        <v xml:space="preserve"> </v>
      </c>
      <c r="Q37" s="5" t="s">
        <v>2</v>
      </c>
      <c r="R37" s="8" t="str">
        <f>VLOOKUP(Tableau2579[[#This Row],[PLACE GOUEZEC]],PointsClassement[],2,FALSE)</f>
        <v xml:space="preserve"> </v>
      </c>
      <c r="S37" s="8">
        <v>0</v>
      </c>
      <c r="T37" s="6">
        <v>0</v>
      </c>
      <c r="U37" s="7">
        <f>SUM(F37,H37,J37,L37,N37,P37,R37,T37,Tableau2579[[#This Row],[JOKER]])</f>
        <v>10</v>
      </c>
    </row>
    <row r="38" spans="1:21" x14ac:dyDescent="0.35">
      <c r="A38">
        <v>33</v>
      </c>
      <c r="B38" t="s">
        <v>164</v>
      </c>
      <c r="C38" t="s">
        <v>165</v>
      </c>
      <c r="D38" t="s">
        <v>166</v>
      </c>
      <c r="E38" s="3">
        <v>30</v>
      </c>
      <c r="F38" s="8">
        <f>VLOOKUP(Tableau2579[[#This Row],[PLACE QUIMPER]],PointsClassement[],2,FALSE)</f>
        <v>5</v>
      </c>
      <c r="G38" s="5">
        <v>30</v>
      </c>
      <c r="H38" s="8">
        <f>VLOOKUP(Tableau2579[[#This Row],[PLACE RIEC]],PointsClassement[],2,FALSE)</f>
        <v>5</v>
      </c>
      <c r="I38" s="5" t="s">
        <v>2</v>
      </c>
      <c r="J38" s="8" t="str">
        <f>VLOOKUP(Tableau2579[[#This Row],[PLACE QUIMPERLE]],PointsClassement[],2,FALSE)</f>
        <v xml:space="preserve"> </v>
      </c>
      <c r="K38" s="5" t="s">
        <v>2</v>
      </c>
      <c r="L38" s="8" t="str">
        <f>VLOOKUP(Tableau2579[[#This Row],[PLACE ERGUE]],PointsClassement[],2,FALSE)</f>
        <v xml:space="preserve"> </v>
      </c>
      <c r="M38" s="5" t="s">
        <v>2</v>
      </c>
      <c r="N38" s="8" t="str">
        <f>VLOOKUP(Tableau2579[[#This Row],[PLACE TREGUNC]],PointsClassement[],2,FALSE)</f>
        <v xml:space="preserve"> </v>
      </c>
      <c r="O38" s="5" t="s">
        <v>2</v>
      </c>
      <c r="P38" s="8" t="str">
        <f>VLOOKUP(Tableau2579[[#This Row],[PLACE SCAER]],PointsClassement[],2,FALSE)</f>
        <v xml:space="preserve"> </v>
      </c>
      <c r="Q38" s="5" t="s">
        <v>2</v>
      </c>
      <c r="R38" s="8" t="str">
        <f>VLOOKUP(Tableau2579[[#This Row],[PLACE GOUEZEC]],PointsClassement[],2,FALSE)</f>
        <v xml:space="preserve"> </v>
      </c>
      <c r="S38" s="8">
        <v>0</v>
      </c>
      <c r="T38" s="6">
        <v>0</v>
      </c>
      <c r="U38" s="7">
        <f>SUM(F38,H38,J38,L38,N38,P38,R38,T38,Tableau2579[[#This Row],[JOKER]])</f>
        <v>10</v>
      </c>
    </row>
    <row r="39" spans="1:21" x14ac:dyDescent="0.35">
      <c r="A39">
        <v>34</v>
      </c>
      <c r="B39" t="s">
        <v>114</v>
      </c>
      <c r="C39" t="s">
        <v>155</v>
      </c>
      <c r="D39" t="s">
        <v>66</v>
      </c>
      <c r="E39" s="3">
        <v>26</v>
      </c>
      <c r="F39" s="8">
        <f>VLOOKUP(Tableau2579[[#This Row],[PLACE QUIMPER]],PointsClassement[],2,FALSE)</f>
        <v>5</v>
      </c>
      <c r="G39" s="5" t="s">
        <v>2</v>
      </c>
      <c r="H39" s="8" t="str">
        <f>VLOOKUP(Tableau2579[[#This Row],[PLACE RIEC]],PointsClassement[],2,FALSE)</f>
        <v xml:space="preserve"> </v>
      </c>
      <c r="I39" s="5" t="s">
        <v>3</v>
      </c>
      <c r="J39" s="8">
        <f>VLOOKUP(Tableau2579[[#This Row],[PLACE QUIMPERLE]],PointsClassement[],2,FALSE)</f>
        <v>5</v>
      </c>
      <c r="K39" s="5" t="s">
        <v>2</v>
      </c>
      <c r="L39" s="8" t="str">
        <f>VLOOKUP(Tableau2579[[#This Row],[PLACE ERGUE]],PointsClassement[],2,FALSE)</f>
        <v xml:space="preserve"> </v>
      </c>
      <c r="M39" s="5" t="s">
        <v>2</v>
      </c>
      <c r="N39" s="8" t="str">
        <f>VLOOKUP(Tableau2579[[#This Row],[PLACE TREGUNC]],PointsClassement[],2,FALSE)</f>
        <v xml:space="preserve"> </v>
      </c>
      <c r="O39" s="5" t="s">
        <v>2</v>
      </c>
      <c r="P39" s="8" t="str">
        <f>VLOOKUP(Tableau2579[[#This Row],[PLACE SCAER]],PointsClassement[],2,FALSE)</f>
        <v xml:space="preserve"> </v>
      </c>
      <c r="Q39" s="5" t="s">
        <v>2</v>
      </c>
      <c r="R39" s="8" t="str">
        <f>VLOOKUP(Tableau2579[[#This Row],[PLACE GOUEZEC]],PointsClassement[],2,FALSE)</f>
        <v xml:space="preserve"> </v>
      </c>
      <c r="S39" s="8">
        <v>0</v>
      </c>
      <c r="T39" s="6">
        <v>0</v>
      </c>
      <c r="U39" s="7">
        <f>SUM(F39,H39,J39,L39,N39,P39,R39,T39,Tableau2579[[#This Row],[JOKER]])</f>
        <v>10</v>
      </c>
    </row>
    <row r="40" spans="1:21" x14ac:dyDescent="0.35">
      <c r="A40">
        <v>35</v>
      </c>
      <c r="B40" t="s">
        <v>446</v>
      </c>
      <c r="C40" t="s">
        <v>447</v>
      </c>
      <c r="D40" t="s">
        <v>71</v>
      </c>
      <c r="E40" s="3" t="s">
        <v>2</v>
      </c>
      <c r="F40" s="8" t="str">
        <f>VLOOKUP(Tableau2579[[#This Row],[PLACE QUIMPER]],PointsClassement[],2,FALSE)</f>
        <v xml:space="preserve"> </v>
      </c>
      <c r="G40" s="5" t="s">
        <v>2</v>
      </c>
      <c r="H40" s="8" t="str">
        <f>VLOOKUP(Tableau2579[[#This Row],[PLACE RIEC]],PointsClassement[],2,FALSE)</f>
        <v xml:space="preserve"> </v>
      </c>
      <c r="I40" s="5">
        <v>23</v>
      </c>
      <c r="J40" s="8">
        <f>VLOOKUP(Tableau2579[[#This Row],[PLACE QUIMPERLE]],PointsClassement[],2,FALSE)</f>
        <v>5</v>
      </c>
      <c r="K40" s="5" t="s">
        <v>2</v>
      </c>
      <c r="L40" s="8" t="str">
        <f>VLOOKUP(Tableau2579[[#This Row],[PLACE ERGUE]],PointsClassement[],2,FALSE)</f>
        <v xml:space="preserve"> </v>
      </c>
      <c r="M40" s="5" t="s">
        <v>2</v>
      </c>
      <c r="N40" s="8" t="str">
        <f>VLOOKUP(Tableau2579[[#This Row],[PLACE TREGUNC]],PointsClassement[],2,FALSE)</f>
        <v xml:space="preserve"> </v>
      </c>
      <c r="O40" s="5" t="s">
        <v>2</v>
      </c>
      <c r="P40" s="8" t="str">
        <f>VLOOKUP(Tableau2579[[#This Row],[PLACE SCAER]],PointsClassement[],2,FALSE)</f>
        <v xml:space="preserve"> </v>
      </c>
      <c r="Q40" s="5" t="s">
        <v>2</v>
      </c>
      <c r="R40" s="8" t="str">
        <f>VLOOKUP(Tableau2579[[#This Row],[PLACE GOUEZEC]],PointsClassement[],2,FALSE)</f>
        <v xml:space="preserve"> </v>
      </c>
      <c r="S40" s="8">
        <v>0</v>
      </c>
      <c r="T40" s="6">
        <v>0</v>
      </c>
      <c r="U40" s="7">
        <f>SUM(F40,H40,J40,L40,N40,P40,R40,T40,Tableau2579[[#This Row],[JOKER]])</f>
        <v>5</v>
      </c>
    </row>
    <row r="41" spans="1:21" x14ac:dyDescent="0.35">
      <c r="A41">
        <v>36</v>
      </c>
      <c r="B41" t="s">
        <v>448</v>
      </c>
      <c r="C41" t="s">
        <v>208</v>
      </c>
      <c r="D41" t="s">
        <v>449</v>
      </c>
      <c r="E41" s="3" t="s">
        <v>2</v>
      </c>
      <c r="F41" s="8" t="str">
        <f>VLOOKUP(Tableau2579[[#This Row],[PLACE QUIMPER]],PointsClassement[],2,FALSE)</f>
        <v xml:space="preserve"> </v>
      </c>
      <c r="G41" s="5" t="s">
        <v>2</v>
      </c>
      <c r="H41" s="8" t="str">
        <f>VLOOKUP(Tableau2579[[#This Row],[PLACE RIEC]],PointsClassement[],2,FALSE)</f>
        <v xml:space="preserve"> </v>
      </c>
      <c r="I41" s="5">
        <v>31</v>
      </c>
      <c r="J41" s="8">
        <f>VLOOKUP(Tableau2579[[#This Row],[PLACE QUIMPERLE]],PointsClassement[],2,FALSE)</f>
        <v>5</v>
      </c>
      <c r="K41" s="5" t="s">
        <v>2</v>
      </c>
      <c r="L41" s="8" t="str">
        <f>VLOOKUP(Tableau2579[[#This Row],[PLACE ERGUE]],PointsClassement[],2,FALSE)</f>
        <v xml:space="preserve"> </v>
      </c>
      <c r="M41" s="5" t="s">
        <v>2</v>
      </c>
      <c r="N41" s="8" t="str">
        <f>VLOOKUP(Tableau2579[[#This Row],[PLACE TREGUNC]],PointsClassement[],2,FALSE)</f>
        <v xml:space="preserve"> </v>
      </c>
      <c r="O41" s="5" t="s">
        <v>2</v>
      </c>
      <c r="P41" s="8" t="str">
        <f>VLOOKUP(Tableau2579[[#This Row],[PLACE SCAER]],PointsClassement[],2,FALSE)</f>
        <v xml:space="preserve"> </v>
      </c>
      <c r="Q41" s="5" t="s">
        <v>2</v>
      </c>
      <c r="R41" s="8" t="str">
        <f>VLOOKUP(Tableau2579[[#This Row],[PLACE GOUEZEC]],PointsClassement[],2,FALSE)</f>
        <v xml:space="preserve"> </v>
      </c>
      <c r="S41" s="8">
        <v>0</v>
      </c>
      <c r="T41" s="6">
        <v>0</v>
      </c>
      <c r="U41" s="7">
        <f>SUM(F41,H41,J41,L41,N41,P41,R41,T41,Tableau2579[[#This Row],[JOKER]])</f>
        <v>5</v>
      </c>
    </row>
    <row r="42" spans="1:21" x14ac:dyDescent="0.35">
      <c r="A42">
        <v>37</v>
      </c>
      <c r="B42" t="s">
        <v>450</v>
      </c>
      <c r="C42" t="s">
        <v>174</v>
      </c>
      <c r="D42" t="s">
        <v>90</v>
      </c>
      <c r="E42" s="3" t="s">
        <v>2</v>
      </c>
      <c r="F42" s="8" t="str">
        <f>VLOOKUP(Tableau2579[[#This Row],[PLACE QUIMPER]],PointsClassement[],2,FALSE)</f>
        <v xml:space="preserve"> </v>
      </c>
      <c r="G42" s="5" t="s">
        <v>2</v>
      </c>
      <c r="H42" s="8" t="str">
        <f>VLOOKUP(Tableau2579[[#This Row],[PLACE RIEC]],PointsClassement[],2,FALSE)</f>
        <v xml:space="preserve"> </v>
      </c>
      <c r="I42" s="5">
        <v>33</v>
      </c>
      <c r="J42" s="8">
        <f>VLOOKUP(Tableau2579[[#This Row],[PLACE QUIMPERLE]],PointsClassement[],2,FALSE)</f>
        <v>5</v>
      </c>
      <c r="K42" s="5" t="s">
        <v>2</v>
      </c>
      <c r="L42" s="8" t="str">
        <f>VLOOKUP(Tableau2579[[#This Row],[PLACE ERGUE]],PointsClassement[],2,FALSE)</f>
        <v xml:space="preserve"> </v>
      </c>
      <c r="M42" s="5" t="s">
        <v>2</v>
      </c>
      <c r="N42" s="8" t="str">
        <f>VLOOKUP(Tableau2579[[#This Row],[PLACE TREGUNC]],PointsClassement[],2,FALSE)</f>
        <v xml:space="preserve"> </v>
      </c>
      <c r="O42" s="5" t="s">
        <v>2</v>
      </c>
      <c r="P42" s="8" t="str">
        <f>VLOOKUP(Tableau2579[[#This Row],[PLACE SCAER]],PointsClassement[],2,FALSE)</f>
        <v xml:space="preserve"> </v>
      </c>
      <c r="Q42" s="5" t="s">
        <v>2</v>
      </c>
      <c r="R42" s="8" t="str">
        <f>VLOOKUP(Tableau2579[[#This Row],[PLACE GOUEZEC]],PointsClassement[],2,FALSE)</f>
        <v xml:space="preserve"> </v>
      </c>
      <c r="S42" s="8">
        <v>0</v>
      </c>
      <c r="T42" s="6">
        <v>0</v>
      </c>
      <c r="U42" s="7">
        <f>SUM(F42,H42,J42,L42,N42,P42,R42,T42,Tableau2579[[#This Row],[JOKER]])</f>
        <v>5</v>
      </c>
    </row>
    <row r="43" spans="1:21" x14ac:dyDescent="0.35">
      <c r="A43">
        <v>38</v>
      </c>
      <c r="B43" t="s">
        <v>375</v>
      </c>
      <c r="C43" t="s">
        <v>376</v>
      </c>
      <c r="D43" t="s">
        <v>230</v>
      </c>
      <c r="E43" s="3">
        <v>31</v>
      </c>
      <c r="F43" s="8">
        <f>VLOOKUP(Tableau2579[[#This Row],[PLACE QUIMPER]],PointsClassement[],2,FALSE)</f>
        <v>5</v>
      </c>
      <c r="G43" s="5" t="s">
        <v>2</v>
      </c>
      <c r="H43" s="8" t="str">
        <f>VLOOKUP(Tableau2579[[#This Row],[PLACE RIEC]],PointsClassement[],2,FALSE)</f>
        <v xml:space="preserve"> </v>
      </c>
      <c r="I43" s="5" t="s">
        <v>2</v>
      </c>
      <c r="J43" s="8" t="str">
        <f>VLOOKUP(Tableau2579[[#This Row],[PLACE QUIMPERLE]],PointsClassement[],2,FALSE)</f>
        <v xml:space="preserve"> </v>
      </c>
      <c r="K43" s="5" t="s">
        <v>2</v>
      </c>
      <c r="L43" s="8" t="str">
        <f>VLOOKUP(Tableau2579[[#This Row],[PLACE ERGUE]],PointsClassement[],2,FALSE)</f>
        <v xml:space="preserve"> </v>
      </c>
      <c r="M43" s="5" t="s">
        <v>2</v>
      </c>
      <c r="N43" s="8" t="str">
        <f>VLOOKUP(Tableau2579[[#This Row],[PLACE TREGUNC]],PointsClassement[],2,FALSE)</f>
        <v xml:space="preserve"> </v>
      </c>
      <c r="O43" s="5" t="s">
        <v>2</v>
      </c>
      <c r="P43" s="8" t="str">
        <f>VLOOKUP(Tableau2579[[#This Row],[PLACE SCAER]],PointsClassement[],2,FALSE)</f>
        <v xml:space="preserve"> </v>
      </c>
      <c r="Q43" s="5" t="s">
        <v>2</v>
      </c>
      <c r="R43" s="8" t="str">
        <f>VLOOKUP(Tableau2579[[#This Row],[PLACE GOUEZEC]],PointsClassement[],2,FALSE)</f>
        <v xml:space="preserve"> </v>
      </c>
      <c r="S43" s="8">
        <v>0</v>
      </c>
      <c r="T43" s="6">
        <v>0</v>
      </c>
      <c r="U43" s="7">
        <f>SUM(F43,H43,J43,L43,N43,P43,R43,T43,Tableau2579[[#This Row],[JOKER]])</f>
        <v>5</v>
      </c>
    </row>
    <row r="44" spans="1:21" x14ac:dyDescent="0.35">
      <c r="A44">
        <v>39</v>
      </c>
      <c r="B44" t="s">
        <v>188</v>
      </c>
      <c r="C44" t="s">
        <v>189</v>
      </c>
      <c r="D44" t="s">
        <v>66</v>
      </c>
      <c r="E44" s="3">
        <v>32</v>
      </c>
      <c r="F44" s="8">
        <f>VLOOKUP(Tableau2579[[#This Row],[PLACE QUIMPER]],PointsClassement[],2,FALSE)</f>
        <v>5</v>
      </c>
      <c r="G44" s="5" t="s">
        <v>2</v>
      </c>
      <c r="H44" s="8" t="str">
        <f>VLOOKUP(Tableau2579[[#This Row],[PLACE RIEC]],PointsClassement[],2,FALSE)</f>
        <v xml:space="preserve"> </v>
      </c>
      <c r="I44" s="5" t="s">
        <v>2</v>
      </c>
      <c r="J44" s="8" t="str">
        <f>VLOOKUP(Tableau2579[[#This Row],[PLACE QUIMPERLE]],PointsClassement[],2,FALSE)</f>
        <v xml:space="preserve"> </v>
      </c>
      <c r="K44" s="5" t="s">
        <v>2</v>
      </c>
      <c r="L44" s="8" t="str">
        <f>VLOOKUP(Tableau2579[[#This Row],[PLACE ERGUE]],PointsClassement[],2,FALSE)</f>
        <v xml:space="preserve"> </v>
      </c>
      <c r="M44" s="5" t="s">
        <v>2</v>
      </c>
      <c r="N44" s="8" t="str">
        <f>VLOOKUP(Tableau2579[[#This Row],[PLACE TREGUNC]],PointsClassement[],2,FALSE)</f>
        <v xml:space="preserve"> </v>
      </c>
      <c r="O44" s="5" t="s">
        <v>2</v>
      </c>
      <c r="P44" s="8" t="str">
        <f>VLOOKUP(Tableau2579[[#This Row],[PLACE SCAER]],PointsClassement[],2,FALSE)</f>
        <v xml:space="preserve"> </v>
      </c>
      <c r="Q44" s="5" t="s">
        <v>2</v>
      </c>
      <c r="R44" s="8" t="str">
        <f>VLOOKUP(Tableau2579[[#This Row],[PLACE GOUEZEC]],PointsClassement[],2,FALSE)</f>
        <v xml:space="preserve"> </v>
      </c>
      <c r="S44" s="8">
        <v>0</v>
      </c>
      <c r="T44" s="6">
        <v>0</v>
      </c>
      <c r="U44" s="7">
        <f>SUM(F44,H44,J44,L44,N44,P44,R44,T44,Tableau2579[[#This Row],[JOKER]])</f>
        <v>5</v>
      </c>
    </row>
    <row r="45" spans="1:21" x14ac:dyDescent="0.35">
      <c r="A45">
        <v>40</v>
      </c>
      <c r="B45" t="s">
        <v>295</v>
      </c>
      <c r="C45" t="s">
        <v>296</v>
      </c>
      <c r="D45" t="s">
        <v>77</v>
      </c>
      <c r="E45" s="3" t="s">
        <v>2</v>
      </c>
      <c r="F45" s="8" t="str">
        <f>VLOOKUP(Tableau2579[[#This Row],[PLACE QUIMPER]],PointsClassement[],2,FALSE)</f>
        <v xml:space="preserve"> </v>
      </c>
      <c r="G45" s="5">
        <v>29</v>
      </c>
      <c r="H45" s="8">
        <f>VLOOKUP(Tableau2579[[#This Row],[PLACE RIEC]],PointsClassement[],2,FALSE)</f>
        <v>5</v>
      </c>
      <c r="I45" s="5" t="s">
        <v>2</v>
      </c>
      <c r="J45" s="8" t="str">
        <f>VLOOKUP(Tableau2579[[#This Row],[PLACE QUIMPERLE]],PointsClassement[],2,FALSE)</f>
        <v xml:space="preserve"> </v>
      </c>
      <c r="K45" s="5" t="s">
        <v>2</v>
      </c>
      <c r="L45" s="8" t="str">
        <f>VLOOKUP(Tableau2579[[#This Row],[PLACE ERGUE]],PointsClassement[],2,FALSE)</f>
        <v xml:space="preserve"> </v>
      </c>
      <c r="M45" s="5" t="s">
        <v>2</v>
      </c>
      <c r="N45" s="8" t="str">
        <f>VLOOKUP(Tableau2579[[#This Row],[PLACE TREGUNC]],PointsClassement[],2,FALSE)</f>
        <v xml:space="preserve"> </v>
      </c>
      <c r="O45" s="5" t="s">
        <v>2</v>
      </c>
      <c r="P45" s="8" t="str">
        <f>VLOOKUP(Tableau2579[[#This Row],[PLACE SCAER]],PointsClassement[],2,FALSE)</f>
        <v xml:space="preserve"> </v>
      </c>
      <c r="Q45" s="5" t="s">
        <v>2</v>
      </c>
      <c r="R45" s="8" t="str">
        <f>VLOOKUP(Tableau2579[[#This Row],[PLACE GOUEZEC]],PointsClassement[],2,FALSE)</f>
        <v xml:space="preserve"> </v>
      </c>
      <c r="S45" s="8">
        <v>0</v>
      </c>
      <c r="T45" s="6">
        <v>0</v>
      </c>
      <c r="U45" s="7">
        <f>SUM(F45,H45,J45,L45,N45,P45,R45,T45,Tableau2579[[#This Row],[JOKER]])</f>
        <v>5</v>
      </c>
    </row>
    <row r="46" spans="1:21" x14ac:dyDescent="0.35">
      <c r="A46">
        <v>41</v>
      </c>
      <c r="B46" t="s">
        <v>127</v>
      </c>
      <c r="C46" t="s">
        <v>280</v>
      </c>
      <c r="D46" t="s">
        <v>373</v>
      </c>
      <c r="E46" s="3">
        <v>23</v>
      </c>
      <c r="F46" s="8">
        <f>VLOOKUP(Tableau2579[[#This Row],[PLACE QUIMPER]],PointsClassement[],2,FALSE)</f>
        <v>5</v>
      </c>
      <c r="G46" s="5" t="s">
        <v>2</v>
      </c>
      <c r="H46" s="8" t="str">
        <f>VLOOKUP(Tableau2579[[#This Row],[PLACE RIEC]],PointsClassement[],2,FALSE)</f>
        <v xml:space="preserve"> </v>
      </c>
      <c r="I46" s="5" t="s">
        <v>2</v>
      </c>
      <c r="J46" s="8" t="str">
        <f>VLOOKUP(Tableau2579[[#This Row],[PLACE QUIMPERLE]],PointsClassement[],2,FALSE)</f>
        <v xml:space="preserve"> </v>
      </c>
      <c r="K46" s="5" t="s">
        <v>2</v>
      </c>
      <c r="L46" s="8" t="str">
        <f>VLOOKUP(Tableau2579[[#This Row],[PLACE ERGUE]],PointsClassement[],2,FALSE)</f>
        <v xml:space="preserve"> </v>
      </c>
      <c r="M46" s="5" t="s">
        <v>2</v>
      </c>
      <c r="N46" s="8" t="str">
        <f>VLOOKUP(Tableau2579[[#This Row],[PLACE TREGUNC]],PointsClassement[],2,FALSE)</f>
        <v xml:space="preserve"> </v>
      </c>
      <c r="O46" s="5" t="s">
        <v>2</v>
      </c>
      <c r="P46" s="8" t="str">
        <f>VLOOKUP(Tableau2579[[#This Row],[PLACE SCAER]],PointsClassement[],2,FALSE)</f>
        <v xml:space="preserve"> </v>
      </c>
      <c r="Q46" s="5" t="s">
        <v>2</v>
      </c>
      <c r="R46" s="8" t="str">
        <f>VLOOKUP(Tableau2579[[#This Row],[PLACE GOUEZEC]],PointsClassement[],2,FALSE)</f>
        <v xml:space="preserve"> </v>
      </c>
      <c r="S46" s="8">
        <v>0</v>
      </c>
      <c r="T46" s="6">
        <v>0</v>
      </c>
      <c r="U46" s="7">
        <f>SUM(F46,H46,J46,L46,N46,P46,R46,T46,Tableau2579[[#This Row],[JOKER]])</f>
        <v>5</v>
      </c>
    </row>
    <row r="47" spans="1:21" x14ac:dyDescent="0.35">
      <c r="A47">
        <v>42</v>
      </c>
      <c r="B47" t="s">
        <v>287</v>
      </c>
      <c r="C47" t="s">
        <v>61</v>
      </c>
      <c r="D47" t="s">
        <v>64</v>
      </c>
      <c r="E47" s="3" t="s">
        <v>2</v>
      </c>
      <c r="F47" s="8" t="str">
        <f>VLOOKUP(Tableau2579[[#This Row],[PLACE QUIMPER]],PointsClassement[],2,FALSE)</f>
        <v xml:space="preserve"> </v>
      </c>
      <c r="G47" s="5">
        <v>26</v>
      </c>
      <c r="H47" s="8">
        <f>VLOOKUP(Tableau2579[[#This Row],[PLACE RIEC]],PointsClassement[],2,FALSE)</f>
        <v>5</v>
      </c>
      <c r="I47" s="5" t="s">
        <v>2</v>
      </c>
      <c r="J47" s="8" t="str">
        <f>VLOOKUP(Tableau2579[[#This Row],[PLACE QUIMPERLE]],PointsClassement[],2,FALSE)</f>
        <v xml:space="preserve"> </v>
      </c>
      <c r="K47" s="5" t="s">
        <v>2</v>
      </c>
      <c r="L47" s="8" t="str">
        <f>VLOOKUP(Tableau2579[[#This Row],[PLACE ERGUE]],PointsClassement[],2,FALSE)</f>
        <v xml:space="preserve"> </v>
      </c>
      <c r="M47" s="5" t="s">
        <v>2</v>
      </c>
      <c r="N47" s="8" t="str">
        <f>VLOOKUP(Tableau2579[[#This Row],[PLACE TREGUNC]],PointsClassement[],2,FALSE)</f>
        <v xml:space="preserve"> </v>
      </c>
      <c r="O47" s="5" t="s">
        <v>2</v>
      </c>
      <c r="P47" s="8" t="str">
        <f>VLOOKUP(Tableau2579[[#This Row],[PLACE SCAER]],PointsClassement[],2,FALSE)</f>
        <v xml:space="preserve"> </v>
      </c>
      <c r="Q47" s="5" t="s">
        <v>2</v>
      </c>
      <c r="R47" s="8" t="str">
        <f>VLOOKUP(Tableau2579[[#This Row],[PLACE GOUEZEC]],PointsClassement[],2,FALSE)</f>
        <v xml:space="preserve"> </v>
      </c>
      <c r="S47" s="8">
        <v>0</v>
      </c>
      <c r="T47" s="6">
        <v>0</v>
      </c>
      <c r="U47" s="7">
        <f>SUM(F47,H47,J47,L47,N47,P47,R47,T47,Tableau2579[[#This Row],[JOKER]])</f>
        <v>5</v>
      </c>
    </row>
    <row r="48" spans="1:21" x14ac:dyDescent="0.35">
      <c r="A48">
        <v>43</v>
      </c>
      <c r="B48" t="s">
        <v>220</v>
      </c>
      <c r="C48" t="s">
        <v>275</v>
      </c>
      <c r="D48" t="s">
        <v>68</v>
      </c>
      <c r="E48" s="3">
        <v>20</v>
      </c>
      <c r="F48" s="8">
        <f>VLOOKUP(Tableau2579[[#This Row],[PLACE QUIMPER]],PointsClassement[],2,FALSE)</f>
        <v>5</v>
      </c>
      <c r="G48" s="5" t="s">
        <v>2</v>
      </c>
      <c r="H48" s="8" t="str">
        <f>VLOOKUP(Tableau2579[[#This Row],[PLACE RIEC]],PointsClassement[],2,FALSE)</f>
        <v xml:space="preserve"> </v>
      </c>
      <c r="I48" s="5" t="s">
        <v>2</v>
      </c>
      <c r="J48" s="8" t="str">
        <f>VLOOKUP(Tableau2579[[#This Row],[PLACE QUIMPERLE]],PointsClassement[],2,FALSE)</f>
        <v xml:space="preserve"> </v>
      </c>
      <c r="K48" s="5" t="s">
        <v>2</v>
      </c>
      <c r="L48" s="8" t="str">
        <f>VLOOKUP(Tableau2579[[#This Row],[PLACE ERGUE]],PointsClassement[],2,FALSE)</f>
        <v xml:space="preserve"> </v>
      </c>
      <c r="M48" s="5" t="s">
        <v>2</v>
      </c>
      <c r="N48" s="8" t="str">
        <f>VLOOKUP(Tableau2579[[#This Row],[PLACE TREGUNC]],PointsClassement[],2,FALSE)</f>
        <v xml:space="preserve"> </v>
      </c>
      <c r="O48" s="5" t="s">
        <v>2</v>
      </c>
      <c r="P48" s="8" t="str">
        <f>VLOOKUP(Tableau2579[[#This Row],[PLACE SCAER]],PointsClassement[],2,FALSE)</f>
        <v xml:space="preserve"> </v>
      </c>
      <c r="Q48" s="5" t="s">
        <v>2</v>
      </c>
      <c r="R48" s="8" t="str">
        <f>VLOOKUP(Tableau2579[[#This Row],[PLACE GOUEZEC]],PointsClassement[],2,FALSE)</f>
        <v xml:space="preserve"> </v>
      </c>
      <c r="S48" s="8">
        <v>0</v>
      </c>
      <c r="T48" s="6">
        <v>0</v>
      </c>
      <c r="U48" s="7">
        <f>SUM(F48,H48,J48,L48,N48,P48,R48,T48,Tableau2579[[#This Row],[JOKER]])</f>
        <v>5</v>
      </c>
    </row>
    <row r="49" spans="1:21" x14ac:dyDescent="0.35">
      <c r="A49">
        <v>44</v>
      </c>
      <c r="B49" t="s">
        <v>109</v>
      </c>
      <c r="C49" t="s">
        <v>94</v>
      </c>
      <c r="D49" t="s">
        <v>82</v>
      </c>
      <c r="E49" s="3">
        <v>27</v>
      </c>
      <c r="F49" s="8">
        <f>VLOOKUP(Tableau2579[[#This Row],[PLACE QUIMPER]],PointsClassement[],2,FALSE)</f>
        <v>5</v>
      </c>
      <c r="G49" s="5" t="s">
        <v>2</v>
      </c>
      <c r="H49" s="8" t="str">
        <f>VLOOKUP(Tableau2579[[#This Row],[PLACE RIEC]],PointsClassement[],2,FALSE)</f>
        <v xml:space="preserve"> </v>
      </c>
      <c r="I49" s="5" t="s">
        <v>2</v>
      </c>
      <c r="J49" s="8" t="str">
        <f>VLOOKUP(Tableau2579[[#This Row],[PLACE QUIMPERLE]],PointsClassement[],2,FALSE)</f>
        <v xml:space="preserve"> </v>
      </c>
      <c r="K49" s="5" t="s">
        <v>2</v>
      </c>
      <c r="L49" s="8" t="str">
        <f>VLOOKUP(Tableau2579[[#This Row],[PLACE ERGUE]],PointsClassement[],2,FALSE)</f>
        <v xml:space="preserve"> </v>
      </c>
      <c r="M49" s="5" t="s">
        <v>2</v>
      </c>
      <c r="N49" s="8" t="str">
        <f>VLOOKUP(Tableau2579[[#This Row],[PLACE TREGUNC]],PointsClassement[],2,FALSE)</f>
        <v xml:space="preserve"> </v>
      </c>
      <c r="O49" s="5" t="s">
        <v>2</v>
      </c>
      <c r="P49" s="8" t="str">
        <f>VLOOKUP(Tableau2579[[#This Row],[PLACE SCAER]],PointsClassement[],2,FALSE)</f>
        <v xml:space="preserve"> </v>
      </c>
      <c r="Q49" s="5" t="s">
        <v>2</v>
      </c>
      <c r="R49" s="8" t="str">
        <f>VLOOKUP(Tableau2579[[#This Row],[PLACE GOUEZEC]],PointsClassement[],2,FALSE)</f>
        <v xml:space="preserve"> </v>
      </c>
      <c r="S49" s="8">
        <v>0</v>
      </c>
      <c r="T49" s="6">
        <v>0</v>
      </c>
      <c r="U49" s="7">
        <f>SUM(F49,H49,J49,L49,N49,P49,R49,T49,Tableau2579[[#This Row],[JOKER]])</f>
        <v>5</v>
      </c>
    </row>
    <row r="50" spans="1:21" x14ac:dyDescent="0.35">
      <c r="A50">
        <v>45</v>
      </c>
      <c r="B50" t="s">
        <v>327</v>
      </c>
      <c r="C50" t="s">
        <v>328</v>
      </c>
      <c r="D50" t="s">
        <v>124</v>
      </c>
      <c r="E50" s="3" t="s">
        <v>2</v>
      </c>
      <c r="F50" s="8" t="str">
        <f>VLOOKUP(Tableau2579[[#This Row],[PLACE QUIMPER]],PointsClassement[],2,FALSE)</f>
        <v xml:space="preserve"> </v>
      </c>
      <c r="G50" s="5">
        <v>23</v>
      </c>
      <c r="H50" s="8">
        <f>VLOOKUP(Tableau2579[[#This Row],[PLACE RIEC]],PointsClassement[],2,FALSE)</f>
        <v>5</v>
      </c>
      <c r="I50" s="5" t="s">
        <v>2</v>
      </c>
      <c r="J50" s="8" t="str">
        <f>VLOOKUP(Tableau2579[[#This Row],[PLACE QUIMPERLE]],PointsClassement[],2,FALSE)</f>
        <v xml:space="preserve"> </v>
      </c>
      <c r="K50" s="5" t="s">
        <v>2</v>
      </c>
      <c r="L50" s="8" t="str">
        <f>VLOOKUP(Tableau2579[[#This Row],[PLACE ERGUE]],PointsClassement[],2,FALSE)</f>
        <v xml:space="preserve"> </v>
      </c>
      <c r="M50" s="5" t="s">
        <v>2</v>
      </c>
      <c r="N50" s="8" t="str">
        <f>VLOOKUP(Tableau2579[[#This Row],[PLACE TREGUNC]],PointsClassement[],2,FALSE)</f>
        <v xml:space="preserve"> </v>
      </c>
      <c r="O50" s="5" t="s">
        <v>2</v>
      </c>
      <c r="P50" s="8" t="str">
        <f>VLOOKUP(Tableau2579[[#This Row],[PLACE SCAER]],PointsClassement[],2,FALSE)</f>
        <v xml:space="preserve"> </v>
      </c>
      <c r="Q50" s="5" t="s">
        <v>2</v>
      </c>
      <c r="R50" s="8" t="str">
        <f>VLOOKUP(Tableau2579[[#This Row],[PLACE GOUEZEC]],PointsClassement[],2,FALSE)</f>
        <v xml:space="preserve"> </v>
      </c>
      <c r="S50" s="8">
        <v>0</v>
      </c>
      <c r="T50" s="6">
        <v>0</v>
      </c>
      <c r="U50" s="7">
        <f>SUM(F50,H50,J50,L50,N50,P50,R50,T50,Tableau2579[[#This Row],[JOKER]])</f>
        <v>5</v>
      </c>
    </row>
    <row r="51" spans="1:21" x14ac:dyDescent="0.35">
      <c r="A51">
        <v>46</v>
      </c>
      <c r="B51" t="s">
        <v>381</v>
      </c>
      <c r="C51" t="s">
        <v>378</v>
      </c>
      <c r="D51" t="s">
        <v>82</v>
      </c>
      <c r="E51" s="3" t="s">
        <v>2</v>
      </c>
      <c r="F51" s="8" t="str">
        <f>VLOOKUP(Tableau2579[[#This Row],[PLACE QUIMPER]],PointsClassement[],2,FALSE)</f>
        <v xml:space="preserve"> </v>
      </c>
      <c r="G51" s="5">
        <v>28</v>
      </c>
      <c r="H51" s="8">
        <f>VLOOKUP(Tableau2579[[#This Row],[PLACE RIEC]],PointsClassement[],2,FALSE)</f>
        <v>5</v>
      </c>
      <c r="I51" s="5" t="s">
        <v>2</v>
      </c>
      <c r="J51" s="8" t="str">
        <f>VLOOKUP(Tableau2579[[#This Row],[PLACE QUIMPERLE]],PointsClassement[],2,FALSE)</f>
        <v xml:space="preserve"> </v>
      </c>
      <c r="K51" s="5" t="s">
        <v>2</v>
      </c>
      <c r="L51" s="8" t="str">
        <f>VLOOKUP(Tableau2579[[#This Row],[PLACE ERGUE]],PointsClassement[],2,FALSE)</f>
        <v xml:space="preserve"> </v>
      </c>
      <c r="M51" s="5" t="s">
        <v>2</v>
      </c>
      <c r="N51" s="8" t="str">
        <f>VLOOKUP(Tableau2579[[#This Row],[PLACE TREGUNC]],PointsClassement[],2,FALSE)</f>
        <v xml:space="preserve"> </v>
      </c>
      <c r="O51" s="5" t="s">
        <v>2</v>
      </c>
      <c r="P51" s="8" t="str">
        <f>VLOOKUP(Tableau2579[[#This Row],[PLACE SCAER]],PointsClassement[],2,FALSE)</f>
        <v xml:space="preserve"> </v>
      </c>
      <c r="Q51" s="5" t="s">
        <v>2</v>
      </c>
      <c r="R51" s="8" t="str">
        <f>VLOOKUP(Tableau2579[[#This Row],[PLACE GOUEZEC]],PointsClassement[],2,FALSE)</f>
        <v xml:space="preserve"> </v>
      </c>
      <c r="S51" s="8">
        <v>0</v>
      </c>
      <c r="T51" s="6">
        <v>0</v>
      </c>
      <c r="U51" s="7">
        <f>SUM(F51,H51,J51,L51,N51,P51,R51,T51,Tableau2579[[#This Row],[JOKER]])</f>
        <v>5</v>
      </c>
    </row>
    <row r="52" spans="1:21" x14ac:dyDescent="0.35">
      <c r="A52">
        <v>47</v>
      </c>
      <c r="B52" t="s">
        <v>316</v>
      </c>
      <c r="C52" t="s">
        <v>317</v>
      </c>
      <c r="D52" t="s">
        <v>92</v>
      </c>
      <c r="E52" s="3">
        <v>33</v>
      </c>
      <c r="F52" s="8">
        <f>VLOOKUP(Tableau2579[[#This Row],[PLACE QUIMPER]],PointsClassement[],2,FALSE)</f>
        <v>5</v>
      </c>
      <c r="G52" s="5" t="s">
        <v>2</v>
      </c>
      <c r="H52" s="8" t="str">
        <f>VLOOKUP(Tableau2579[[#This Row],[PLACE RIEC]],PointsClassement[],2,FALSE)</f>
        <v xml:space="preserve"> </v>
      </c>
      <c r="I52" s="5" t="s">
        <v>2</v>
      </c>
      <c r="J52" s="8" t="str">
        <f>VLOOKUP(Tableau2579[[#This Row],[PLACE QUIMPERLE]],PointsClassement[],2,FALSE)</f>
        <v xml:space="preserve"> </v>
      </c>
      <c r="K52" s="5" t="s">
        <v>2</v>
      </c>
      <c r="L52" s="8" t="str">
        <f>VLOOKUP(Tableau2579[[#This Row],[PLACE ERGUE]],PointsClassement[],2,FALSE)</f>
        <v xml:space="preserve"> </v>
      </c>
      <c r="M52" s="5" t="s">
        <v>2</v>
      </c>
      <c r="N52" s="8" t="str">
        <f>VLOOKUP(Tableau2579[[#This Row],[PLACE TREGUNC]],PointsClassement[],2,FALSE)</f>
        <v xml:space="preserve"> </v>
      </c>
      <c r="O52" s="5" t="s">
        <v>2</v>
      </c>
      <c r="P52" s="8" t="str">
        <f>VLOOKUP(Tableau2579[[#This Row],[PLACE SCAER]],PointsClassement[],2,FALSE)</f>
        <v xml:space="preserve"> </v>
      </c>
      <c r="Q52" s="5" t="s">
        <v>2</v>
      </c>
      <c r="R52" s="8" t="str">
        <f>VLOOKUP(Tableau2579[[#This Row],[PLACE GOUEZEC]],PointsClassement[],2,FALSE)</f>
        <v xml:space="preserve"> </v>
      </c>
      <c r="S52" s="8">
        <v>0</v>
      </c>
      <c r="T52" s="6">
        <v>0</v>
      </c>
      <c r="U52" s="7">
        <f>SUM(F52,H52,J52,L52,N52,P52,R52,T52,Tableau2579[[#This Row],[JOKER]])</f>
        <v>5</v>
      </c>
    </row>
    <row r="53" spans="1:21" hidden="1" x14ac:dyDescent="0.35">
      <c r="A53">
        <v>48</v>
      </c>
      <c r="E53" s="3" t="s">
        <v>2</v>
      </c>
      <c r="F53" s="8" t="str">
        <f>VLOOKUP(Tableau2579[[#This Row],[PLACE QUIMPER]],PointsClassement[],2,FALSE)</f>
        <v xml:space="preserve"> </v>
      </c>
      <c r="G53" s="5" t="s">
        <v>2</v>
      </c>
      <c r="H53" s="8" t="str">
        <f>VLOOKUP(Tableau2579[[#This Row],[PLACE RIEC]],PointsClassement[],2,FALSE)</f>
        <v xml:space="preserve"> </v>
      </c>
      <c r="I53" s="5" t="s">
        <v>2</v>
      </c>
      <c r="J53" s="8" t="str">
        <f>VLOOKUP(Tableau2579[[#This Row],[PLACE QUIMPERLE]],PointsClassement[],2,FALSE)</f>
        <v xml:space="preserve"> </v>
      </c>
      <c r="K53" s="5" t="s">
        <v>2</v>
      </c>
      <c r="L53" s="8" t="str">
        <f>VLOOKUP(Tableau2579[[#This Row],[PLACE ERGUE]],PointsClassement[],2,FALSE)</f>
        <v xml:space="preserve"> </v>
      </c>
      <c r="M53" s="5" t="s">
        <v>2</v>
      </c>
      <c r="N53" s="8" t="str">
        <f>VLOOKUP(Tableau2579[[#This Row],[PLACE TREGUNC]],PointsClassement[],2,FALSE)</f>
        <v xml:space="preserve"> </v>
      </c>
      <c r="O53" s="5" t="s">
        <v>2</v>
      </c>
      <c r="P53" s="8" t="str">
        <f>VLOOKUP(Tableau2579[[#This Row],[PLACE SCAER]],PointsClassement[],2,FALSE)</f>
        <v xml:space="preserve"> </v>
      </c>
      <c r="Q53" s="5" t="s">
        <v>2</v>
      </c>
      <c r="R53" s="8" t="str">
        <f>VLOOKUP(Tableau2579[[#This Row],[PLACE GOUEZEC]],PointsClassement[],2,FALSE)</f>
        <v xml:space="preserve"> </v>
      </c>
      <c r="S53" s="8">
        <v>0</v>
      </c>
      <c r="T53" s="6">
        <v>0</v>
      </c>
      <c r="U53" s="7">
        <f>SUM(F53,H53,J53,L53,N53,P53,R53,T53,Tableau2579[[#This Row],[JOKER]])</f>
        <v>0</v>
      </c>
    </row>
    <row r="54" spans="1:21" hidden="1" x14ac:dyDescent="0.35">
      <c r="A54">
        <v>49</v>
      </c>
      <c r="E54" s="3" t="s">
        <v>2</v>
      </c>
      <c r="F54" s="8" t="str">
        <f>VLOOKUP(Tableau2579[[#This Row],[PLACE QUIMPER]],PointsClassement[],2,FALSE)</f>
        <v xml:space="preserve"> </v>
      </c>
      <c r="G54" s="5" t="s">
        <v>2</v>
      </c>
      <c r="H54" s="8" t="str">
        <f>VLOOKUP(Tableau2579[[#This Row],[PLACE RIEC]],PointsClassement[],2,FALSE)</f>
        <v xml:space="preserve"> </v>
      </c>
      <c r="I54" s="5" t="s">
        <v>2</v>
      </c>
      <c r="J54" s="8" t="str">
        <f>VLOOKUP(Tableau2579[[#This Row],[PLACE QUIMPERLE]],PointsClassement[],2,FALSE)</f>
        <v xml:space="preserve"> </v>
      </c>
      <c r="K54" s="5" t="s">
        <v>2</v>
      </c>
      <c r="L54" s="8" t="str">
        <f>VLOOKUP(Tableau2579[[#This Row],[PLACE ERGUE]],PointsClassement[],2,FALSE)</f>
        <v xml:space="preserve"> </v>
      </c>
      <c r="M54" s="5" t="s">
        <v>2</v>
      </c>
      <c r="N54" s="8" t="str">
        <f>VLOOKUP(Tableau2579[[#This Row],[PLACE TREGUNC]],PointsClassement[],2,FALSE)</f>
        <v xml:space="preserve"> </v>
      </c>
      <c r="O54" s="5" t="s">
        <v>2</v>
      </c>
      <c r="P54" s="8" t="str">
        <f>VLOOKUP(Tableau2579[[#This Row],[PLACE SCAER]],PointsClassement[],2,FALSE)</f>
        <v xml:space="preserve"> </v>
      </c>
      <c r="Q54" s="5" t="s">
        <v>2</v>
      </c>
      <c r="R54" s="8" t="str">
        <f>VLOOKUP(Tableau2579[[#This Row],[PLACE GOUEZEC]],PointsClassement[],2,FALSE)</f>
        <v xml:space="preserve"> </v>
      </c>
      <c r="S54" s="8">
        <v>0</v>
      </c>
      <c r="T54" s="6">
        <v>0</v>
      </c>
      <c r="U54" s="7">
        <f>SUM(F54,H54,J54,L54,N54,P54,R54,T54,Tableau2579[[#This Row],[JOKER]])</f>
        <v>0</v>
      </c>
    </row>
    <row r="55" spans="1:21" hidden="1" x14ac:dyDescent="0.35">
      <c r="A55">
        <v>50</v>
      </c>
      <c r="E55" s="3" t="s">
        <v>2</v>
      </c>
      <c r="F55" s="8" t="str">
        <f>VLOOKUP(Tableau2579[[#This Row],[PLACE QUIMPER]],PointsClassement[],2,FALSE)</f>
        <v xml:space="preserve"> </v>
      </c>
      <c r="G55" s="5" t="s">
        <v>2</v>
      </c>
      <c r="H55" s="8" t="str">
        <f>VLOOKUP(Tableau2579[[#This Row],[PLACE RIEC]],PointsClassement[],2,FALSE)</f>
        <v xml:space="preserve"> </v>
      </c>
      <c r="I55" s="5" t="s">
        <v>2</v>
      </c>
      <c r="J55" s="8" t="str">
        <f>VLOOKUP(Tableau2579[[#This Row],[PLACE QUIMPERLE]],PointsClassement[],2,FALSE)</f>
        <v xml:space="preserve"> </v>
      </c>
      <c r="K55" s="5" t="s">
        <v>2</v>
      </c>
      <c r="L55" s="8" t="str">
        <f>VLOOKUP(Tableau2579[[#This Row],[PLACE ERGUE]],PointsClassement[],2,FALSE)</f>
        <v xml:space="preserve"> </v>
      </c>
      <c r="M55" s="5" t="s">
        <v>2</v>
      </c>
      <c r="N55" s="8" t="str">
        <f>VLOOKUP(Tableau2579[[#This Row],[PLACE TREGUNC]],PointsClassement[],2,FALSE)</f>
        <v xml:space="preserve"> </v>
      </c>
      <c r="O55" s="5" t="s">
        <v>2</v>
      </c>
      <c r="P55" s="8" t="str">
        <f>VLOOKUP(Tableau2579[[#This Row],[PLACE SCAER]],PointsClassement[],2,FALSE)</f>
        <v xml:space="preserve"> </v>
      </c>
      <c r="Q55" s="5" t="s">
        <v>2</v>
      </c>
      <c r="R55" s="8" t="str">
        <f>VLOOKUP(Tableau2579[[#This Row],[PLACE GOUEZEC]],PointsClassement[],2,FALSE)</f>
        <v xml:space="preserve"> </v>
      </c>
      <c r="S55" s="8">
        <v>0</v>
      </c>
      <c r="T55" s="6">
        <v>0</v>
      </c>
      <c r="U55" s="7">
        <f>SUM(F55,H55,J55,L55,N55,P55,R55,T55,Tableau2579[[#This Row],[JOKER]])</f>
        <v>0</v>
      </c>
    </row>
    <row r="56" spans="1:21" hidden="1" x14ac:dyDescent="0.35">
      <c r="A56">
        <v>51</v>
      </c>
      <c r="E56" s="3" t="s">
        <v>2</v>
      </c>
      <c r="F56" s="8" t="str">
        <f>VLOOKUP(Tableau2579[[#This Row],[PLACE QUIMPER]],PointsClassement[],2,FALSE)</f>
        <v xml:space="preserve"> </v>
      </c>
      <c r="G56" s="5" t="s">
        <v>2</v>
      </c>
      <c r="H56" s="8" t="str">
        <f>VLOOKUP(Tableau2579[[#This Row],[PLACE RIEC]],PointsClassement[],2,FALSE)</f>
        <v xml:space="preserve"> </v>
      </c>
      <c r="I56" s="5" t="s">
        <v>2</v>
      </c>
      <c r="J56" s="8" t="str">
        <f>VLOOKUP(Tableau2579[[#This Row],[PLACE QUIMPERLE]],PointsClassement[],2,FALSE)</f>
        <v xml:space="preserve"> </v>
      </c>
      <c r="K56" s="5" t="s">
        <v>2</v>
      </c>
      <c r="L56" s="8" t="str">
        <f>VLOOKUP(Tableau2579[[#This Row],[PLACE ERGUE]],PointsClassement[],2,FALSE)</f>
        <v xml:space="preserve"> </v>
      </c>
      <c r="M56" s="5" t="s">
        <v>2</v>
      </c>
      <c r="N56" s="8" t="str">
        <f>VLOOKUP(Tableau2579[[#This Row],[PLACE TREGUNC]],PointsClassement[],2,FALSE)</f>
        <v xml:space="preserve"> </v>
      </c>
      <c r="O56" s="5" t="s">
        <v>2</v>
      </c>
      <c r="P56" s="8" t="str">
        <f>VLOOKUP(Tableau2579[[#This Row],[PLACE SCAER]],PointsClassement[],2,FALSE)</f>
        <v xml:space="preserve"> </v>
      </c>
      <c r="Q56" s="5" t="s">
        <v>2</v>
      </c>
      <c r="R56" s="8" t="str">
        <f>VLOOKUP(Tableau2579[[#This Row],[PLACE GOUEZEC]],PointsClassement[],2,FALSE)</f>
        <v xml:space="preserve"> </v>
      </c>
      <c r="S56" s="8">
        <v>0</v>
      </c>
      <c r="T56" s="6">
        <v>0</v>
      </c>
      <c r="U56" s="7">
        <f>SUM(F56,H56,J56,L56,N56,P56,R56,T56,Tableau2579[[#This Row],[JOKER]])</f>
        <v>0</v>
      </c>
    </row>
    <row r="57" spans="1:21" hidden="1" x14ac:dyDescent="0.35">
      <c r="A57">
        <v>52</v>
      </c>
      <c r="E57" s="3" t="s">
        <v>2</v>
      </c>
      <c r="F57" s="8" t="str">
        <f>VLOOKUP(Tableau2579[[#This Row],[PLACE QUIMPER]],PointsClassement[],2,FALSE)</f>
        <v xml:space="preserve"> </v>
      </c>
      <c r="G57" s="5" t="s">
        <v>2</v>
      </c>
      <c r="H57" s="8" t="str">
        <f>VLOOKUP(Tableau2579[[#This Row],[PLACE RIEC]],PointsClassement[],2,FALSE)</f>
        <v xml:space="preserve"> </v>
      </c>
      <c r="I57" s="5" t="s">
        <v>2</v>
      </c>
      <c r="J57" s="8" t="str">
        <f>VLOOKUP(Tableau2579[[#This Row],[PLACE QUIMPERLE]],PointsClassement[],2,FALSE)</f>
        <v xml:space="preserve"> </v>
      </c>
      <c r="K57" s="5" t="s">
        <v>2</v>
      </c>
      <c r="L57" s="8" t="str">
        <f>VLOOKUP(Tableau2579[[#This Row],[PLACE ERGUE]],PointsClassement[],2,FALSE)</f>
        <v xml:space="preserve"> </v>
      </c>
      <c r="M57" s="5" t="s">
        <v>2</v>
      </c>
      <c r="N57" s="8" t="str">
        <f>VLOOKUP(Tableau2579[[#This Row],[PLACE TREGUNC]],PointsClassement[],2,FALSE)</f>
        <v xml:space="preserve"> </v>
      </c>
      <c r="O57" s="5" t="s">
        <v>2</v>
      </c>
      <c r="P57" s="8" t="str">
        <f>VLOOKUP(Tableau2579[[#This Row],[PLACE SCAER]],PointsClassement[],2,FALSE)</f>
        <v xml:space="preserve"> </v>
      </c>
      <c r="Q57" s="5" t="s">
        <v>2</v>
      </c>
      <c r="R57" s="8" t="str">
        <f>VLOOKUP(Tableau2579[[#This Row],[PLACE GOUEZEC]],PointsClassement[],2,FALSE)</f>
        <v xml:space="preserve"> </v>
      </c>
      <c r="S57" s="8">
        <v>0</v>
      </c>
      <c r="T57" s="6">
        <v>0</v>
      </c>
      <c r="U57" s="7">
        <f>SUM(F57,H57,J57,L57,N57,P57,R57,T57,Tableau2579[[#This Row],[JOKER]])</f>
        <v>0</v>
      </c>
    </row>
    <row r="58" spans="1:21" hidden="1" x14ac:dyDescent="0.35">
      <c r="A58">
        <v>53</v>
      </c>
      <c r="E58" s="3" t="s">
        <v>2</v>
      </c>
      <c r="F58" s="8" t="str">
        <f>VLOOKUP(Tableau2579[[#This Row],[PLACE QUIMPER]],PointsClassement[],2,FALSE)</f>
        <v xml:space="preserve"> </v>
      </c>
      <c r="G58" s="5" t="s">
        <v>2</v>
      </c>
      <c r="H58" s="8" t="str">
        <f>VLOOKUP(Tableau2579[[#This Row],[PLACE RIEC]],PointsClassement[],2,FALSE)</f>
        <v xml:space="preserve"> </v>
      </c>
      <c r="I58" s="5" t="s">
        <v>2</v>
      </c>
      <c r="J58" s="8" t="str">
        <f>VLOOKUP(Tableau2579[[#This Row],[PLACE QUIMPERLE]],PointsClassement[],2,FALSE)</f>
        <v xml:space="preserve"> </v>
      </c>
      <c r="K58" s="5" t="s">
        <v>2</v>
      </c>
      <c r="L58" s="8" t="str">
        <f>VLOOKUP(Tableau2579[[#This Row],[PLACE ERGUE]],PointsClassement[],2,FALSE)</f>
        <v xml:space="preserve"> </v>
      </c>
      <c r="M58" s="5" t="s">
        <v>2</v>
      </c>
      <c r="N58" s="8" t="str">
        <f>VLOOKUP(Tableau2579[[#This Row],[PLACE TREGUNC]],PointsClassement[],2,FALSE)</f>
        <v xml:space="preserve"> </v>
      </c>
      <c r="O58" s="5" t="s">
        <v>2</v>
      </c>
      <c r="P58" s="8" t="str">
        <f>VLOOKUP(Tableau2579[[#This Row],[PLACE SCAER]],PointsClassement[],2,FALSE)</f>
        <v xml:space="preserve"> </v>
      </c>
      <c r="Q58" s="5" t="s">
        <v>2</v>
      </c>
      <c r="R58" s="8" t="str">
        <f>VLOOKUP(Tableau2579[[#This Row],[PLACE GOUEZEC]],PointsClassement[],2,FALSE)</f>
        <v xml:space="preserve"> </v>
      </c>
      <c r="S58" s="8">
        <v>0</v>
      </c>
      <c r="T58" s="6">
        <v>0</v>
      </c>
      <c r="U58" s="7">
        <f>SUM(F58,H58,J58,L58,N58,P58,R58,T58,Tableau2579[[#This Row],[JOKER]])</f>
        <v>0</v>
      </c>
    </row>
    <row r="59" spans="1:21" hidden="1" x14ac:dyDescent="0.35">
      <c r="A59">
        <v>54</v>
      </c>
      <c r="E59" s="3" t="s">
        <v>2</v>
      </c>
      <c r="F59" s="8" t="str">
        <f>VLOOKUP(Tableau2579[[#This Row],[PLACE QUIMPER]],PointsClassement[],2,FALSE)</f>
        <v xml:space="preserve"> </v>
      </c>
      <c r="G59" s="5" t="s">
        <v>2</v>
      </c>
      <c r="H59" s="8" t="str">
        <f>VLOOKUP(Tableau2579[[#This Row],[PLACE RIEC]],PointsClassement[],2,FALSE)</f>
        <v xml:space="preserve"> </v>
      </c>
      <c r="I59" s="5" t="s">
        <v>2</v>
      </c>
      <c r="J59" s="8" t="str">
        <f>VLOOKUP(Tableau2579[[#This Row],[PLACE QUIMPERLE]],PointsClassement[],2,FALSE)</f>
        <v xml:space="preserve"> </v>
      </c>
      <c r="K59" s="5" t="s">
        <v>2</v>
      </c>
      <c r="L59" s="8" t="str">
        <f>VLOOKUP(Tableau2579[[#This Row],[PLACE ERGUE]],PointsClassement[],2,FALSE)</f>
        <v xml:space="preserve"> </v>
      </c>
      <c r="M59" s="5" t="s">
        <v>2</v>
      </c>
      <c r="N59" s="8" t="str">
        <f>VLOOKUP(Tableau2579[[#This Row],[PLACE TREGUNC]],PointsClassement[],2,FALSE)</f>
        <v xml:space="preserve"> </v>
      </c>
      <c r="O59" s="5" t="s">
        <v>2</v>
      </c>
      <c r="P59" s="8" t="str">
        <f>VLOOKUP(Tableau2579[[#This Row],[PLACE SCAER]],PointsClassement[],2,FALSE)</f>
        <v xml:space="preserve"> </v>
      </c>
      <c r="Q59" s="5" t="s">
        <v>2</v>
      </c>
      <c r="R59" s="8" t="str">
        <f>VLOOKUP(Tableau2579[[#This Row],[PLACE GOUEZEC]],PointsClassement[],2,FALSE)</f>
        <v xml:space="preserve"> </v>
      </c>
      <c r="S59" s="8">
        <v>0</v>
      </c>
      <c r="T59" s="6">
        <v>0</v>
      </c>
      <c r="U59" s="7">
        <f>SUM(F59,H59,J59,L59,N59,P59,R59,T59,Tableau2579[[#This Row],[JOKER]])</f>
        <v>0</v>
      </c>
    </row>
    <row r="60" spans="1:21" hidden="1" x14ac:dyDescent="0.35">
      <c r="A60">
        <v>55</v>
      </c>
      <c r="E60" s="3" t="s">
        <v>2</v>
      </c>
      <c r="F60" s="8" t="str">
        <f>VLOOKUP(Tableau2579[[#This Row],[PLACE QUIMPER]],PointsClassement[],2,FALSE)</f>
        <v xml:space="preserve"> </v>
      </c>
      <c r="G60" s="5" t="s">
        <v>2</v>
      </c>
      <c r="H60" s="8" t="str">
        <f>VLOOKUP(Tableau2579[[#This Row],[PLACE RIEC]],PointsClassement[],2,FALSE)</f>
        <v xml:space="preserve"> </v>
      </c>
      <c r="I60" s="5" t="s">
        <v>2</v>
      </c>
      <c r="J60" s="8" t="str">
        <f>VLOOKUP(Tableau2579[[#This Row],[PLACE QUIMPERLE]],PointsClassement[],2,FALSE)</f>
        <v xml:space="preserve"> </v>
      </c>
      <c r="K60" s="5" t="s">
        <v>2</v>
      </c>
      <c r="L60" s="8" t="str">
        <f>VLOOKUP(Tableau2579[[#This Row],[PLACE ERGUE]],PointsClassement[],2,FALSE)</f>
        <v xml:space="preserve"> </v>
      </c>
      <c r="M60" s="5" t="s">
        <v>2</v>
      </c>
      <c r="N60" s="8" t="str">
        <f>VLOOKUP(Tableau2579[[#This Row],[PLACE TREGUNC]],PointsClassement[],2,FALSE)</f>
        <v xml:space="preserve"> </v>
      </c>
      <c r="O60" s="5" t="s">
        <v>2</v>
      </c>
      <c r="P60" s="8" t="str">
        <f>VLOOKUP(Tableau2579[[#This Row],[PLACE SCAER]],PointsClassement[],2,FALSE)</f>
        <v xml:space="preserve"> </v>
      </c>
      <c r="Q60" s="5" t="s">
        <v>2</v>
      </c>
      <c r="R60" s="8" t="str">
        <f>VLOOKUP(Tableau2579[[#This Row],[PLACE GOUEZEC]],PointsClassement[],2,FALSE)</f>
        <v xml:space="preserve"> </v>
      </c>
      <c r="S60" s="8">
        <v>0</v>
      </c>
      <c r="T60" s="6">
        <v>0</v>
      </c>
      <c r="U60" s="7">
        <f>SUM(F60,H60,J60,L60,N60,P60,R60,T60,Tableau2579[[#This Row],[JOKER]])</f>
        <v>0</v>
      </c>
    </row>
    <row r="61" spans="1:21" hidden="1" x14ac:dyDescent="0.35">
      <c r="A61">
        <v>56</v>
      </c>
      <c r="E61" s="3" t="s">
        <v>2</v>
      </c>
      <c r="F61" s="8" t="str">
        <f>VLOOKUP(Tableau2579[[#This Row],[PLACE QUIMPER]],PointsClassement[],2,FALSE)</f>
        <v xml:space="preserve"> </v>
      </c>
      <c r="G61" s="5" t="s">
        <v>2</v>
      </c>
      <c r="H61" s="8" t="str">
        <f>VLOOKUP(Tableau2579[[#This Row],[PLACE RIEC]],PointsClassement[],2,FALSE)</f>
        <v xml:space="preserve"> </v>
      </c>
      <c r="I61" s="5" t="s">
        <v>2</v>
      </c>
      <c r="J61" s="8" t="str">
        <f>VLOOKUP(Tableau2579[[#This Row],[PLACE QUIMPERLE]],PointsClassement[],2,FALSE)</f>
        <v xml:space="preserve"> </v>
      </c>
      <c r="K61" s="5" t="s">
        <v>2</v>
      </c>
      <c r="L61" s="8" t="str">
        <f>VLOOKUP(Tableau2579[[#This Row],[PLACE ERGUE]],PointsClassement[],2,FALSE)</f>
        <v xml:space="preserve"> </v>
      </c>
      <c r="M61" s="5" t="s">
        <v>2</v>
      </c>
      <c r="N61" s="8" t="str">
        <f>VLOOKUP(Tableau2579[[#This Row],[PLACE TREGUNC]],PointsClassement[],2,FALSE)</f>
        <v xml:space="preserve"> </v>
      </c>
      <c r="O61" s="5" t="s">
        <v>2</v>
      </c>
      <c r="P61" s="8" t="str">
        <f>VLOOKUP(Tableau2579[[#This Row],[PLACE SCAER]],PointsClassement[],2,FALSE)</f>
        <v xml:space="preserve"> </v>
      </c>
      <c r="Q61" s="5" t="s">
        <v>2</v>
      </c>
      <c r="R61" s="8" t="str">
        <f>VLOOKUP(Tableau2579[[#This Row],[PLACE GOUEZEC]],PointsClassement[],2,FALSE)</f>
        <v xml:space="preserve"> </v>
      </c>
      <c r="S61" s="8">
        <v>0</v>
      </c>
      <c r="T61" s="6">
        <v>0</v>
      </c>
      <c r="U61" s="7">
        <f>SUM(F61,H61,J61,L61,N61,P61,R61,T61,Tableau2579[[#This Row],[JOKER]])</f>
        <v>0</v>
      </c>
    </row>
    <row r="62" spans="1:21" hidden="1" x14ac:dyDescent="0.35">
      <c r="A62">
        <v>57</v>
      </c>
      <c r="E62" s="3" t="s">
        <v>2</v>
      </c>
      <c r="F62" s="8" t="str">
        <f>VLOOKUP(Tableau2579[[#This Row],[PLACE QUIMPER]],PointsClassement[],2,FALSE)</f>
        <v xml:space="preserve"> </v>
      </c>
      <c r="G62" s="5" t="s">
        <v>2</v>
      </c>
      <c r="H62" s="8" t="str">
        <f>VLOOKUP(Tableau2579[[#This Row],[PLACE RIEC]],PointsClassement[],2,FALSE)</f>
        <v xml:space="preserve"> </v>
      </c>
      <c r="I62" s="5" t="s">
        <v>2</v>
      </c>
      <c r="J62" s="8" t="str">
        <f>VLOOKUP(Tableau2579[[#This Row],[PLACE QUIMPERLE]],PointsClassement[],2,FALSE)</f>
        <v xml:space="preserve"> </v>
      </c>
      <c r="K62" s="5" t="s">
        <v>2</v>
      </c>
      <c r="L62" s="8" t="str">
        <f>VLOOKUP(Tableau2579[[#This Row],[PLACE ERGUE]],PointsClassement[],2,FALSE)</f>
        <v xml:space="preserve"> </v>
      </c>
      <c r="M62" s="5" t="s">
        <v>2</v>
      </c>
      <c r="N62" s="8" t="str">
        <f>VLOOKUP(Tableau2579[[#This Row],[PLACE TREGUNC]],PointsClassement[],2,FALSE)</f>
        <v xml:space="preserve"> </v>
      </c>
      <c r="O62" s="5" t="s">
        <v>2</v>
      </c>
      <c r="P62" s="8" t="str">
        <f>VLOOKUP(Tableau2579[[#This Row],[PLACE SCAER]],PointsClassement[],2,FALSE)</f>
        <v xml:space="preserve"> </v>
      </c>
      <c r="Q62" s="5" t="s">
        <v>2</v>
      </c>
      <c r="R62" s="8" t="str">
        <f>VLOOKUP(Tableau2579[[#This Row],[PLACE GOUEZEC]],PointsClassement[],2,FALSE)</f>
        <v xml:space="preserve"> </v>
      </c>
      <c r="S62" s="8">
        <v>0</v>
      </c>
      <c r="T62" s="6">
        <v>0</v>
      </c>
      <c r="U62" s="7">
        <f>SUM(F62,H62,J62,L62,N62,P62,R62,T62,Tableau2579[[#This Row],[JOKER]])</f>
        <v>0</v>
      </c>
    </row>
    <row r="63" spans="1:21" hidden="1" x14ac:dyDescent="0.35">
      <c r="A63">
        <v>58</v>
      </c>
      <c r="E63" s="3" t="s">
        <v>2</v>
      </c>
      <c r="F63" s="8" t="str">
        <f>VLOOKUP(Tableau2579[[#This Row],[PLACE QUIMPER]],PointsClassement[],2,FALSE)</f>
        <v xml:space="preserve"> </v>
      </c>
      <c r="G63" s="5" t="s">
        <v>2</v>
      </c>
      <c r="H63" s="8" t="str">
        <f>VLOOKUP(Tableau2579[[#This Row],[PLACE RIEC]],PointsClassement[],2,FALSE)</f>
        <v xml:space="preserve"> </v>
      </c>
      <c r="I63" s="5" t="s">
        <v>2</v>
      </c>
      <c r="J63" s="8" t="str">
        <f>VLOOKUP(Tableau2579[[#This Row],[PLACE QUIMPERLE]],PointsClassement[],2,FALSE)</f>
        <v xml:space="preserve"> </v>
      </c>
      <c r="K63" s="5" t="s">
        <v>2</v>
      </c>
      <c r="L63" s="8" t="str">
        <f>VLOOKUP(Tableau2579[[#This Row],[PLACE ERGUE]],PointsClassement[],2,FALSE)</f>
        <v xml:space="preserve"> </v>
      </c>
      <c r="M63" s="5" t="s">
        <v>2</v>
      </c>
      <c r="N63" s="8" t="str">
        <f>VLOOKUP(Tableau2579[[#This Row],[PLACE TREGUNC]],PointsClassement[],2,FALSE)</f>
        <v xml:space="preserve"> </v>
      </c>
      <c r="O63" s="5" t="s">
        <v>2</v>
      </c>
      <c r="P63" s="8" t="str">
        <f>VLOOKUP(Tableau2579[[#This Row],[PLACE SCAER]],PointsClassement[],2,FALSE)</f>
        <v xml:space="preserve"> </v>
      </c>
      <c r="Q63" s="5" t="s">
        <v>2</v>
      </c>
      <c r="R63" s="8" t="str">
        <f>VLOOKUP(Tableau2579[[#This Row],[PLACE GOUEZEC]],PointsClassement[],2,FALSE)</f>
        <v xml:space="preserve"> </v>
      </c>
      <c r="S63" s="8">
        <v>0</v>
      </c>
      <c r="T63" s="6">
        <v>0</v>
      </c>
      <c r="U63" s="7">
        <f>SUM(F63,H63,J63,L63,N63,P63,R63,T63,Tableau2579[[#This Row],[JOKER]])</f>
        <v>0</v>
      </c>
    </row>
    <row r="64" spans="1:21" hidden="1" x14ac:dyDescent="0.35">
      <c r="A64">
        <v>59</v>
      </c>
      <c r="E64" s="3" t="s">
        <v>2</v>
      </c>
      <c r="F64" s="8" t="str">
        <f>VLOOKUP(Tableau2579[[#This Row],[PLACE QUIMPER]],PointsClassement[],2,FALSE)</f>
        <v xml:space="preserve"> </v>
      </c>
      <c r="G64" s="5" t="s">
        <v>2</v>
      </c>
      <c r="H64" s="8" t="str">
        <f>VLOOKUP(Tableau2579[[#This Row],[PLACE RIEC]],PointsClassement[],2,FALSE)</f>
        <v xml:space="preserve"> </v>
      </c>
      <c r="I64" s="5" t="s">
        <v>2</v>
      </c>
      <c r="J64" s="8" t="str">
        <f>VLOOKUP(Tableau2579[[#This Row],[PLACE QUIMPERLE]],PointsClassement[],2,FALSE)</f>
        <v xml:space="preserve"> </v>
      </c>
      <c r="K64" s="5" t="s">
        <v>2</v>
      </c>
      <c r="L64" s="8" t="str">
        <f>VLOOKUP(Tableau2579[[#This Row],[PLACE ERGUE]],PointsClassement[],2,FALSE)</f>
        <v xml:space="preserve"> </v>
      </c>
      <c r="M64" s="5" t="s">
        <v>2</v>
      </c>
      <c r="N64" s="8" t="str">
        <f>VLOOKUP(Tableau2579[[#This Row],[PLACE TREGUNC]],PointsClassement[],2,FALSE)</f>
        <v xml:space="preserve"> </v>
      </c>
      <c r="O64" s="5" t="s">
        <v>2</v>
      </c>
      <c r="P64" s="8" t="str">
        <f>VLOOKUP(Tableau2579[[#This Row],[PLACE SCAER]],PointsClassement[],2,FALSE)</f>
        <v xml:space="preserve"> </v>
      </c>
      <c r="Q64" s="5" t="s">
        <v>2</v>
      </c>
      <c r="R64" s="8" t="str">
        <f>VLOOKUP(Tableau2579[[#This Row],[PLACE GOUEZEC]],PointsClassement[],2,FALSE)</f>
        <v xml:space="preserve"> </v>
      </c>
      <c r="S64" s="8">
        <v>0</v>
      </c>
      <c r="T64" s="6">
        <v>0</v>
      </c>
      <c r="U64" s="7">
        <f>SUM(F64,H64,J64,L64,N64,P64,R64,T64,Tableau2579[[#This Row],[JOKER]])</f>
        <v>0</v>
      </c>
    </row>
    <row r="65" spans="1:21" hidden="1" x14ac:dyDescent="0.35">
      <c r="A65">
        <v>60</v>
      </c>
      <c r="E65" s="3" t="s">
        <v>2</v>
      </c>
      <c r="F65" s="8" t="str">
        <f>VLOOKUP(Tableau2579[[#This Row],[PLACE QUIMPER]],PointsClassement[],2,FALSE)</f>
        <v xml:space="preserve"> </v>
      </c>
      <c r="G65" s="5" t="s">
        <v>2</v>
      </c>
      <c r="H65" s="8" t="str">
        <f>VLOOKUP(Tableau2579[[#This Row],[PLACE RIEC]],PointsClassement[],2,FALSE)</f>
        <v xml:space="preserve"> </v>
      </c>
      <c r="I65" s="5" t="s">
        <v>2</v>
      </c>
      <c r="J65" s="8" t="str">
        <f>VLOOKUP(Tableau2579[[#This Row],[PLACE QUIMPERLE]],PointsClassement[],2,FALSE)</f>
        <v xml:space="preserve"> </v>
      </c>
      <c r="K65" s="5" t="s">
        <v>2</v>
      </c>
      <c r="L65" s="8" t="str">
        <f>VLOOKUP(Tableau2579[[#This Row],[PLACE ERGUE]],PointsClassement[],2,FALSE)</f>
        <v xml:space="preserve"> </v>
      </c>
      <c r="M65" s="5" t="s">
        <v>2</v>
      </c>
      <c r="N65" s="8" t="str">
        <f>VLOOKUP(Tableau2579[[#This Row],[PLACE TREGUNC]],PointsClassement[],2,FALSE)</f>
        <v xml:space="preserve"> </v>
      </c>
      <c r="O65" s="5" t="s">
        <v>2</v>
      </c>
      <c r="P65" s="8" t="str">
        <f>VLOOKUP(Tableau2579[[#This Row],[PLACE SCAER]],PointsClassement[],2,FALSE)</f>
        <v xml:space="preserve"> </v>
      </c>
      <c r="Q65" s="5" t="s">
        <v>2</v>
      </c>
      <c r="R65" s="8" t="str">
        <f>VLOOKUP(Tableau2579[[#This Row],[PLACE GOUEZEC]],PointsClassement[],2,FALSE)</f>
        <v xml:space="preserve"> </v>
      </c>
      <c r="S65" s="8">
        <v>0</v>
      </c>
      <c r="T65" s="6">
        <v>0</v>
      </c>
      <c r="U65" s="7">
        <f>SUM(F65,H65,J65,L65,N65,P65,R65,T65,Tableau2579[[#This Row],[JOKER]])</f>
        <v>0</v>
      </c>
    </row>
    <row r="66" spans="1:21" hidden="1" x14ac:dyDescent="0.35">
      <c r="A66">
        <v>61</v>
      </c>
      <c r="E66" s="3" t="s">
        <v>2</v>
      </c>
      <c r="F66" s="8" t="str">
        <f>VLOOKUP(Tableau2579[[#This Row],[PLACE QUIMPER]],PointsClassement[],2,FALSE)</f>
        <v xml:space="preserve"> </v>
      </c>
      <c r="G66" s="5" t="s">
        <v>2</v>
      </c>
      <c r="H66" s="8" t="str">
        <f>VLOOKUP(Tableau2579[[#This Row],[PLACE RIEC]],PointsClassement[],2,FALSE)</f>
        <v xml:space="preserve"> </v>
      </c>
      <c r="I66" s="5" t="s">
        <v>2</v>
      </c>
      <c r="J66" s="8" t="str">
        <f>VLOOKUP(Tableau2579[[#This Row],[PLACE QUIMPERLE]],PointsClassement[],2,FALSE)</f>
        <v xml:space="preserve"> </v>
      </c>
      <c r="K66" s="5" t="s">
        <v>2</v>
      </c>
      <c r="L66" s="8" t="str">
        <f>VLOOKUP(Tableau2579[[#This Row],[PLACE ERGUE]],PointsClassement[],2,FALSE)</f>
        <v xml:space="preserve"> </v>
      </c>
      <c r="M66" s="5" t="s">
        <v>2</v>
      </c>
      <c r="N66" s="8" t="str">
        <f>VLOOKUP(Tableau2579[[#This Row],[PLACE TREGUNC]],PointsClassement[],2,FALSE)</f>
        <v xml:space="preserve"> </v>
      </c>
      <c r="O66" s="5" t="s">
        <v>2</v>
      </c>
      <c r="P66" s="8" t="str">
        <f>VLOOKUP(Tableau2579[[#This Row],[PLACE SCAER]],PointsClassement[],2,FALSE)</f>
        <v xml:space="preserve"> </v>
      </c>
      <c r="Q66" s="5" t="s">
        <v>2</v>
      </c>
      <c r="R66" s="8" t="str">
        <f>VLOOKUP(Tableau2579[[#This Row],[PLACE GOUEZEC]],PointsClassement[],2,FALSE)</f>
        <v xml:space="preserve"> </v>
      </c>
      <c r="S66" s="8">
        <v>0</v>
      </c>
      <c r="T66" s="6">
        <v>0</v>
      </c>
      <c r="U66" s="7">
        <f>SUM(F66,H66,J66,L66,N66,P66,R66,T66,Tableau2579[[#This Row],[JOKER]])</f>
        <v>0</v>
      </c>
    </row>
    <row r="67" spans="1:21" hidden="1" x14ac:dyDescent="0.35">
      <c r="A67">
        <v>62</v>
      </c>
      <c r="E67" s="3" t="s">
        <v>2</v>
      </c>
      <c r="F67" s="8" t="str">
        <f>VLOOKUP(Tableau2579[[#This Row],[PLACE QUIMPER]],PointsClassement[],2,FALSE)</f>
        <v xml:space="preserve"> </v>
      </c>
      <c r="G67" s="5" t="s">
        <v>2</v>
      </c>
      <c r="H67" s="8" t="str">
        <f>VLOOKUP(Tableau2579[[#This Row],[PLACE RIEC]],PointsClassement[],2,FALSE)</f>
        <v xml:space="preserve"> </v>
      </c>
      <c r="I67" s="5" t="s">
        <v>2</v>
      </c>
      <c r="J67" s="8" t="str">
        <f>VLOOKUP(Tableau2579[[#This Row],[PLACE QUIMPERLE]],PointsClassement[],2,FALSE)</f>
        <v xml:space="preserve"> </v>
      </c>
      <c r="K67" s="5" t="s">
        <v>2</v>
      </c>
      <c r="L67" s="8" t="str">
        <f>VLOOKUP(Tableau2579[[#This Row],[PLACE ERGUE]],PointsClassement[],2,FALSE)</f>
        <v xml:space="preserve"> </v>
      </c>
      <c r="M67" s="5" t="s">
        <v>2</v>
      </c>
      <c r="N67" s="8" t="str">
        <f>VLOOKUP(Tableau2579[[#This Row],[PLACE TREGUNC]],PointsClassement[],2,FALSE)</f>
        <v xml:space="preserve"> </v>
      </c>
      <c r="O67" s="5" t="s">
        <v>2</v>
      </c>
      <c r="P67" s="8" t="str">
        <f>VLOOKUP(Tableau2579[[#This Row],[PLACE SCAER]],PointsClassement[],2,FALSE)</f>
        <v xml:space="preserve"> </v>
      </c>
      <c r="Q67" s="5" t="s">
        <v>2</v>
      </c>
      <c r="R67" s="8" t="str">
        <f>VLOOKUP(Tableau2579[[#This Row],[PLACE GOUEZEC]],PointsClassement[],2,FALSE)</f>
        <v xml:space="preserve"> </v>
      </c>
      <c r="S67" s="8">
        <v>0</v>
      </c>
      <c r="T67" s="6">
        <v>0</v>
      </c>
      <c r="U67" s="7">
        <f>SUM(F67,H67,J67,L67,N67,P67,R67,T67,Tableau2579[[#This Row],[JOKER]])</f>
        <v>0</v>
      </c>
    </row>
    <row r="68" spans="1:21" hidden="1" x14ac:dyDescent="0.35">
      <c r="A68">
        <v>63</v>
      </c>
      <c r="E68" s="3" t="s">
        <v>2</v>
      </c>
      <c r="F68" s="8" t="str">
        <f>VLOOKUP(Tableau2579[[#This Row],[PLACE QUIMPER]],PointsClassement[],2,FALSE)</f>
        <v xml:space="preserve"> </v>
      </c>
      <c r="G68" s="5" t="s">
        <v>2</v>
      </c>
      <c r="H68" s="8" t="str">
        <f>VLOOKUP(Tableau2579[[#This Row],[PLACE RIEC]],PointsClassement[],2,FALSE)</f>
        <v xml:space="preserve"> </v>
      </c>
      <c r="I68" s="5" t="s">
        <v>2</v>
      </c>
      <c r="J68" s="8" t="str">
        <f>VLOOKUP(Tableau2579[[#This Row],[PLACE QUIMPERLE]],PointsClassement[],2,FALSE)</f>
        <v xml:space="preserve"> </v>
      </c>
      <c r="K68" s="5" t="s">
        <v>2</v>
      </c>
      <c r="L68" s="8" t="str">
        <f>VLOOKUP(Tableau2579[[#This Row],[PLACE ERGUE]],PointsClassement[],2,FALSE)</f>
        <v xml:space="preserve"> </v>
      </c>
      <c r="M68" s="5" t="s">
        <v>2</v>
      </c>
      <c r="N68" s="8" t="str">
        <f>VLOOKUP(Tableau2579[[#This Row],[PLACE TREGUNC]],PointsClassement[],2,FALSE)</f>
        <v xml:space="preserve"> </v>
      </c>
      <c r="O68" s="5" t="s">
        <v>2</v>
      </c>
      <c r="P68" s="8" t="str">
        <f>VLOOKUP(Tableau2579[[#This Row],[PLACE SCAER]],PointsClassement[],2,FALSE)</f>
        <v xml:space="preserve"> </v>
      </c>
      <c r="Q68" s="5" t="s">
        <v>2</v>
      </c>
      <c r="R68" s="8" t="str">
        <f>VLOOKUP(Tableau2579[[#This Row],[PLACE GOUEZEC]],PointsClassement[],2,FALSE)</f>
        <v xml:space="preserve"> </v>
      </c>
      <c r="S68" s="8">
        <v>0</v>
      </c>
      <c r="T68" s="6">
        <v>0</v>
      </c>
      <c r="U68" s="7">
        <f>SUM(F68,H68,J68,L68,N68,P68,R68,T68,Tableau2579[[#This Row],[JOKER]])</f>
        <v>0</v>
      </c>
    </row>
    <row r="69" spans="1:21" hidden="1" x14ac:dyDescent="0.35">
      <c r="A69">
        <v>64</v>
      </c>
      <c r="E69" s="3" t="s">
        <v>2</v>
      </c>
      <c r="F69" s="8" t="str">
        <f>VLOOKUP(Tableau2579[[#This Row],[PLACE QUIMPER]],PointsClassement[],2,FALSE)</f>
        <v xml:space="preserve"> </v>
      </c>
      <c r="G69" s="5" t="s">
        <v>2</v>
      </c>
      <c r="H69" s="8" t="str">
        <f>VLOOKUP(Tableau2579[[#This Row],[PLACE RIEC]],PointsClassement[],2,FALSE)</f>
        <v xml:space="preserve"> </v>
      </c>
      <c r="I69" s="5" t="s">
        <v>2</v>
      </c>
      <c r="J69" s="8" t="str">
        <f>VLOOKUP(Tableau2579[[#This Row],[PLACE QUIMPERLE]],PointsClassement[],2,FALSE)</f>
        <v xml:space="preserve"> </v>
      </c>
      <c r="K69" s="5" t="s">
        <v>2</v>
      </c>
      <c r="L69" s="8" t="str">
        <f>VLOOKUP(Tableau2579[[#This Row],[PLACE ERGUE]],PointsClassement[],2,FALSE)</f>
        <v xml:space="preserve"> </v>
      </c>
      <c r="M69" s="5" t="s">
        <v>2</v>
      </c>
      <c r="N69" s="8" t="str">
        <f>VLOOKUP(Tableau2579[[#This Row],[PLACE TREGUNC]],PointsClassement[],2,FALSE)</f>
        <v xml:space="preserve"> </v>
      </c>
      <c r="O69" s="5" t="s">
        <v>2</v>
      </c>
      <c r="P69" s="8" t="str">
        <f>VLOOKUP(Tableau2579[[#This Row],[PLACE SCAER]],PointsClassement[],2,FALSE)</f>
        <v xml:space="preserve"> </v>
      </c>
      <c r="Q69" s="5" t="s">
        <v>2</v>
      </c>
      <c r="R69" s="8" t="str">
        <f>VLOOKUP(Tableau2579[[#This Row],[PLACE GOUEZEC]],PointsClassement[],2,FALSE)</f>
        <v xml:space="preserve"> </v>
      </c>
      <c r="S69" s="8">
        <v>0</v>
      </c>
      <c r="T69" s="6">
        <v>0</v>
      </c>
      <c r="U69" s="7">
        <f>SUM(F69,H69,J69,L69,N69,P69,R69,T69,Tableau2579[[#This Row],[JOKER]])</f>
        <v>0</v>
      </c>
    </row>
    <row r="70" spans="1:21" hidden="1" x14ac:dyDescent="0.35">
      <c r="A70">
        <v>65</v>
      </c>
      <c r="E70" s="3" t="s">
        <v>2</v>
      </c>
      <c r="F70" s="8" t="str">
        <f>VLOOKUP(Tableau2579[[#This Row],[PLACE QUIMPER]],PointsClassement[],2,FALSE)</f>
        <v xml:space="preserve"> </v>
      </c>
      <c r="G70" s="5" t="s">
        <v>2</v>
      </c>
      <c r="H70" s="8" t="str">
        <f>VLOOKUP(Tableau2579[[#This Row],[PLACE RIEC]],PointsClassement[],2,FALSE)</f>
        <v xml:space="preserve"> </v>
      </c>
      <c r="I70" s="5" t="s">
        <v>2</v>
      </c>
      <c r="J70" s="8" t="str">
        <f>VLOOKUP(Tableau2579[[#This Row],[PLACE QUIMPERLE]],PointsClassement[],2,FALSE)</f>
        <v xml:space="preserve"> </v>
      </c>
      <c r="K70" s="5" t="s">
        <v>2</v>
      </c>
      <c r="L70" s="8" t="str">
        <f>VLOOKUP(Tableau2579[[#This Row],[PLACE ERGUE]],PointsClassement[],2,FALSE)</f>
        <v xml:space="preserve"> </v>
      </c>
      <c r="M70" s="5" t="s">
        <v>2</v>
      </c>
      <c r="N70" s="8" t="str">
        <f>VLOOKUP(Tableau2579[[#This Row],[PLACE TREGUNC]],PointsClassement[],2,FALSE)</f>
        <v xml:space="preserve"> </v>
      </c>
      <c r="O70" s="5" t="s">
        <v>2</v>
      </c>
      <c r="P70" s="8" t="str">
        <f>VLOOKUP(Tableau2579[[#This Row],[PLACE SCAER]],PointsClassement[],2,FALSE)</f>
        <v xml:space="preserve"> </v>
      </c>
      <c r="Q70" s="5" t="s">
        <v>2</v>
      </c>
      <c r="R70" s="8" t="str">
        <f>VLOOKUP(Tableau2579[[#This Row],[PLACE GOUEZEC]],PointsClassement[],2,FALSE)</f>
        <v xml:space="preserve"> </v>
      </c>
      <c r="S70" s="8">
        <v>0</v>
      </c>
      <c r="T70" s="6">
        <v>0</v>
      </c>
      <c r="U70" s="7">
        <f>SUM(F70,H70,J70,L70,N70,P70,R70,T70,Tableau2579[[#This Row],[JOKER]])</f>
        <v>0</v>
      </c>
    </row>
    <row r="71" spans="1:21" hidden="1" x14ac:dyDescent="0.35">
      <c r="A71">
        <v>66</v>
      </c>
      <c r="E71" s="3" t="s">
        <v>2</v>
      </c>
      <c r="F71" s="8" t="str">
        <f>VLOOKUP(Tableau2579[[#This Row],[PLACE QUIMPER]],PointsClassement[],2,FALSE)</f>
        <v xml:space="preserve"> </v>
      </c>
      <c r="G71" s="5" t="s">
        <v>2</v>
      </c>
      <c r="H71" s="8" t="str">
        <f>VLOOKUP(Tableau2579[[#This Row],[PLACE RIEC]],PointsClassement[],2,FALSE)</f>
        <v xml:space="preserve"> </v>
      </c>
      <c r="I71" s="5" t="s">
        <v>2</v>
      </c>
      <c r="J71" s="8" t="str">
        <f>VLOOKUP(Tableau2579[[#This Row],[PLACE QUIMPERLE]],PointsClassement[],2,FALSE)</f>
        <v xml:space="preserve"> </v>
      </c>
      <c r="K71" s="5" t="s">
        <v>2</v>
      </c>
      <c r="L71" s="8" t="str">
        <f>VLOOKUP(Tableau2579[[#This Row],[PLACE ERGUE]],PointsClassement[],2,FALSE)</f>
        <v xml:space="preserve"> </v>
      </c>
      <c r="M71" s="5" t="s">
        <v>2</v>
      </c>
      <c r="N71" s="8" t="str">
        <f>VLOOKUP(Tableau2579[[#This Row],[PLACE TREGUNC]],PointsClassement[],2,FALSE)</f>
        <v xml:space="preserve"> </v>
      </c>
      <c r="O71" s="5" t="s">
        <v>2</v>
      </c>
      <c r="P71" s="8" t="str">
        <f>VLOOKUP(Tableau2579[[#This Row],[PLACE SCAER]],PointsClassement[],2,FALSE)</f>
        <v xml:space="preserve"> </v>
      </c>
      <c r="Q71" s="5" t="s">
        <v>2</v>
      </c>
      <c r="R71" s="8" t="str">
        <f>VLOOKUP(Tableau2579[[#This Row],[PLACE GOUEZEC]],PointsClassement[],2,FALSE)</f>
        <v xml:space="preserve"> </v>
      </c>
      <c r="S71" s="8">
        <v>0</v>
      </c>
      <c r="T71" s="6">
        <v>0</v>
      </c>
      <c r="U71" s="7">
        <f>SUM(F71,H71,J71,L71,N71,P71,R71,T71,Tableau2579[[#This Row],[JOKER]])</f>
        <v>0</v>
      </c>
    </row>
    <row r="72" spans="1:21" hidden="1" x14ac:dyDescent="0.35">
      <c r="A72">
        <v>67</v>
      </c>
      <c r="E72" s="3" t="s">
        <v>2</v>
      </c>
      <c r="F72" s="8" t="str">
        <f>VLOOKUP(Tableau2579[[#This Row],[PLACE QUIMPER]],PointsClassement[],2,FALSE)</f>
        <v xml:space="preserve"> </v>
      </c>
      <c r="G72" s="5" t="s">
        <v>2</v>
      </c>
      <c r="H72" s="8" t="str">
        <f>VLOOKUP(Tableau2579[[#This Row],[PLACE RIEC]],PointsClassement[],2,FALSE)</f>
        <v xml:space="preserve"> </v>
      </c>
      <c r="I72" s="5" t="s">
        <v>2</v>
      </c>
      <c r="J72" s="8" t="str">
        <f>VLOOKUP(Tableau2579[[#This Row],[PLACE QUIMPERLE]],PointsClassement[],2,FALSE)</f>
        <v xml:space="preserve"> </v>
      </c>
      <c r="K72" s="5" t="s">
        <v>2</v>
      </c>
      <c r="L72" s="8" t="str">
        <f>VLOOKUP(Tableau2579[[#This Row],[PLACE ERGUE]],PointsClassement[],2,FALSE)</f>
        <v xml:space="preserve"> </v>
      </c>
      <c r="M72" s="5" t="s">
        <v>2</v>
      </c>
      <c r="N72" s="8" t="str">
        <f>VLOOKUP(Tableau2579[[#This Row],[PLACE TREGUNC]],PointsClassement[],2,FALSE)</f>
        <v xml:space="preserve"> </v>
      </c>
      <c r="O72" s="5" t="s">
        <v>2</v>
      </c>
      <c r="P72" s="8" t="str">
        <f>VLOOKUP(Tableau2579[[#This Row],[PLACE SCAER]],PointsClassement[],2,FALSE)</f>
        <v xml:space="preserve"> </v>
      </c>
      <c r="Q72" s="5" t="s">
        <v>2</v>
      </c>
      <c r="R72" s="8" t="str">
        <f>VLOOKUP(Tableau2579[[#This Row],[PLACE GOUEZEC]],PointsClassement[],2,FALSE)</f>
        <v xml:space="preserve"> </v>
      </c>
      <c r="S72" s="8">
        <v>0</v>
      </c>
      <c r="T72" s="6">
        <v>0</v>
      </c>
      <c r="U72" s="7">
        <f>SUM(F72,H72,J72,L72,N72,P72,R72,T72,Tableau2579[[#This Row],[JOKER]])</f>
        <v>0</v>
      </c>
    </row>
    <row r="73" spans="1:21" hidden="1" x14ac:dyDescent="0.35">
      <c r="A73">
        <v>68</v>
      </c>
      <c r="E73" s="3" t="s">
        <v>2</v>
      </c>
      <c r="F73" s="8" t="str">
        <f>VLOOKUP(Tableau2579[[#This Row],[PLACE QUIMPER]],PointsClassement[],2,FALSE)</f>
        <v xml:space="preserve"> </v>
      </c>
      <c r="G73" s="5" t="s">
        <v>2</v>
      </c>
      <c r="H73" s="8" t="str">
        <f>VLOOKUP(Tableau2579[[#This Row],[PLACE RIEC]],PointsClassement[],2,FALSE)</f>
        <v xml:space="preserve"> </v>
      </c>
      <c r="I73" s="5" t="s">
        <v>2</v>
      </c>
      <c r="J73" s="8" t="str">
        <f>VLOOKUP(Tableau2579[[#This Row],[PLACE QUIMPERLE]],PointsClassement[],2,FALSE)</f>
        <v xml:space="preserve"> </v>
      </c>
      <c r="K73" s="5" t="s">
        <v>2</v>
      </c>
      <c r="L73" s="8" t="str">
        <f>VLOOKUP(Tableau2579[[#This Row],[PLACE ERGUE]],PointsClassement[],2,FALSE)</f>
        <v xml:space="preserve"> </v>
      </c>
      <c r="M73" s="5" t="s">
        <v>2</v>
      </c>
      <c r="N73" s="8" t="str">
        <f>VLOOKUP(Tableau2579[[#This Row],[PLACE TREGUNC]],PointsClassement[],2,FALSE)</f>
        <v xml:space="preserve"> </v>
      </c>
      <c r="O73" s="5" t="s">
        <v>2</v>
      </c>
      <c r="P73" s="8" t="str">
        <f>VLOOKUP(Tableau2579[[#This Row],[PLACE SCAER]],PointsClassement[],2,FALSE)</f>
        <v xml:space="preserve"> </v>
      </c>
      <c r="Q73" s="5" t="s">
        <v>2</v>
      </c>
      <c r="R73" s="8" t="str">
        <f>VLOOKUP(Tableau2579[[#This Row],[PLACE GOUEZEC]],PointsClassement[],2,FALSE)</f>
        <v xml:space="preserve"> </v>
      </c>
      <c r="S73" s="8">
        <v>0</v>
      </c>
      <c r="T73" s="6">
        <v>0</v>
      </c>
      <c r="U73" s="7">
        <f>SUM(F73,H73,J73,L73,N73,P73,R73,T73,Tableau2579[[#This Row],[JOKER]])</f>
        <v>0</v>
      </c>
    </row>
    <row r="74" spans="1:21" hidden="1" x14ac:dyDescent="0.35">
      <c r="A74">
        <v>69</v>
      </c>
      <c r="E74" s="3" t="s">
        <v>2</v>
      </c>
      <c r="F74" s="8" t="str">
        <f>VLOOKUP(Tableau2579[[#This Row],[PLACE QUIMPER]],PointsClassement[],2,FALSE)</f>
        <v xml:space="preserve"> </v>
      </c>
      <c r="G74" s="5" t="s">
        <v>2</v>
      </c>
      <c r="H74" s="8" t="str">
        <f>VLOOKUP(Tableau2579[[#This Row],[PLACE RIEC]],PointsClassement[],2,FALSE)</f>
        <v xml:space="preserve"> </v>
      </c>
      <c r="I74" s="5" t="s">
        <v>2</v>
      </c>
      <c r="J74" s="8" t="str">
        <f>VLOOKUP(Tableau2579[[#This Row],[PLACE QUIMPERLE]],PointsClassement[],2,FALSE)</f>
        <v xml:space="preserve"> </v>
      </c>
      <c r="K74" s="5" t="s">
        <v>2</v>
      </c>
      <c r="L74" s="8" t="str">
        <f>VLOOKUP(Tableau2579[[#This Row],[PLACE ERGUE]],PointsClassement[],2,FALSE)</f>
        <v xml:space="preserve"> </v>
      </c>
      <c r="M74" s="5" t="s">
        <v>2</v>
      </c>
      <c r="N74" s="8" t="str">
        <f>VLOOKUP(Tableau2579[[#This Row],[PLACE TREGUNC]],PointsClassement[],2,FALSE)</f>
        <v xml:space="preserve"> </v>
      </c>
      <c r="O74" s="5" t="s">
        <v>2</v>
      </c>
      <c r="P74" s="8" t="str">
        <f>VLOOKUP(Tableau2579[[#This Row],[PLACE SCAER]],PointsClassement[],2,FALSE)</f>
        <v xml:space="preserve"> </v>
      </c>
      <c r="Q74" s="5" t="s">
        <v>2</v>
      </c>
      <c r="R74" s="8" t="str">
        <f>VLOOKUP(Tableau2579[[#This Row],[PLACE GOUEZEC]],PointsClassement[],2,FALSE)</f>
        <v xml:space="preserve"> </v>
      </c>
      <c r="S74" s="8">
        <v>0</v>
      </c>
      <c r="T74" s="6">
        <v>0</v>
      </c>
      <c r="U74" s="7">
        <f>SUM(F74,H74,J74,L74,N74,P74,R74,T74,Tableau2579[[#This Row],[JOKER]])</f>
        <v>0</v>
      </c>
    </row>
    <row r="75" spans="1:21" hidden="1" x14ac:dyDescent="0.35">
      <c r="A75">
        <v>70</v>
      </c>
      <c r="E75" s="3" t="s">
        <v>2</v>
      </c>
      <c r="F75" s="8" t="str">
        <f>VLOOKUP(Tableau2579[[#This Row],[PLACE QUIMPER]],PointsClassement[],2,FALSE)</f>
        <v xml:space="preserve"> </v>
      </c>
      <c r="G75" s="5" t="s">
        <v>2</v>
      </c>
      <c r="H75" s="8" t="str">
        <f>VLOOKUP(Tableau2579[[#This Row],[PLACE RIEC]],PointsClassement[],2,FALSE)</f>
        <v xml:space="preserve"> </v>
      </c>
      <c r="I75" s="5" t="s">
        <v>2</v>
      </c>
      <c r="J75" s="8" t="str">
        <f>VLOOKUP(Tableau2579[[#This Row],[PLACE QUIMPERLE]],PointsClassement[],2,FALSE)</f>
        <v xml:space="preserve"> </v>
      </c>
      <c r="K75" s="5" t="s">
        <v>2</v>
      </c>
      <c r="L75" s="8" t="str">
        <f>VLOOKUP(Tableau2579[[#This Row],[PLACE ERGUE]],PointsClassement[],2,FALSE)</f>
        <v xml:space="preserve"> </v>
      </c>
      <c r="M75" s="5" t="s">
        <v>2</v>
      </c>
      <c r="N75" s="8" t="str">
        <f>VLOOKUP(Tableau2579[[#This Row],[PLACE TREGUNC]],PointsClassement[],2,FALSE)</f>
        <v xml:space="preserve"> </v>
      </c>
      <c r="O75" s="5" t="s">
        <v>2</v>
      </c>
      <c r="P75" s="8" t="str">
        <f>VLOOKUP(Tableau2579[[#This Row],[PLACE SCAER]],PointsClassement[],2,FALSE)</f>
        <v xml:space="preserve"> </v>
      </c>
      <c r="Q75" s="5" t="s">
        <v>2</v>
      </c>
      <c r="R75" s="8" t="str">
        <f>VLOOKUP(Tableau2579[[#This Row],[PLACE GOUEZEC]],PointsClassement[],2,FALSE)</f>
        <v xml:space="preserve"> </v>
      </c>
      <c r="S75" s="8">
        <v>0</v>
      </c>
      <c r="T75" s="6">
        <v>0</v>
      </c>
      <c r="U75" s="7">
        <f>SUM(F75,H75,J75,L75,N75,P75,R75,T75,Tableau2579[[#This Row],[JOKER]])</f>
        <v>0</v>
      </c>
    </row>
    <row r="76" spans="1:21" hidden="1" x14ac:dyDescent="0.35">
      <c r="A76">
        <v>71</v>
      </c>
      <c r="E76" s="3" t="s">
        <v>2</v>
      </c>
      <c r="F76" s="8" t="str">
        <f>VLOOKUP(Tableau2579[[#This Row],[PLACE QUIMPER]],PointsClassement[],2,FALSE)</f>
        <v xml:space="preserve"> </v>
      </c>
      <c r="G76" s="5" t="s">
        <v>2</v>
      </c>
      <c r="H76" s="8" t="str">
        <f>VLOOKUP(Tableau2579[[#This Row],[PLACE RIEC]],PointsClassement[],2,FALSE)</f>
        <v xml:space="preserve"> </v>
      </c>
      <c r="I76" s="5" t="s">
        <v>2</v>
      </c>
      <c r="J76" s="8" t="str">
        <f>VLOOKUP(Tableau2579[[#This Row],[PLACE QUIMPERLE]],PointsClassement[],2,FALSE)</f>
        <v xml:space="preserve"> </v>
      </c>
      <c r="K76" s="5" t="s">
        <v>2</v>
      </c>
      <c r="L76" s="8" t="str">
        <f>VLOOKUP(Tableau2579[[#This Row],[PLACE ERGUE]],PointsClassement[],2,FALSE)</f>
        <v xml:space="preserve"> </v>
      </c>
      <c r="M76" s="5" t="s">
        <v>2</v>
      </c>
      <c r="N76" s="8" t="str">
        <f>VLOOKUP(Tableau2579[[#This Row],[PLACE TREGUNC]],PointsClassement[],2,FALSE)</f>
        <v xml:space="preserve"> </v>
      </c>
      <c r="O76" s="5" t="s">
        <v>2</v>
      </c>
      <c r="P76" s="8" t="str">
        <f>VLOOKUP(Tableau2579[[#This Row],[PLACE SCAER]],PointsClassement[],2,FALSE)</f>
        <v xml:space="preserve"> </v>
      </c>
      <c r="Q76" s="5" t="s">
        <v>2</v>
      </c>
      <c r="R76" s="8" t="str">
        <f>VLOOKUP(Tableau2579[[#This Row],[PLACE GOUEZEC]],PointsClassement[],2,FALSE)</f>
        <v xml:space="preserve"> </v>
      </c>
      <c r="S76" s="8">
        <v>0</v>
      </c>
      <c r="T76" s="6">
        <v>0</v>
      </c>
      <c r="U76" s="7">
        <f>SUM(F76,H76,J76,L76,N76,P76,R76,T76,Tableau2579[[#This Row],[JOKER]])</f>
        <v>0</v>
      </c>
    </row>
    <row r="77" spans="1:21" hidden="1" x14ac:dyDescent="0.35">
      <c r="A77">
        <v>72</v>
      </c>
      <c r="E77" s="3" t="s">
        <v>2</v>
      </c>
      <c r="F77" s="8" t="str">
        <f>VLOOKUP(Tableau2579[[#This Row],[PLACE QUIMPER]],PointsClassement[],2,FALSE)</f>
        <v xml:space="preserve"> </v>
      </c>
      <c r="G77" s="5" t="s">
        <v>2</v>
      </c>
      <c r="H77" s="8" t="str">
        <f>VLOOKUP(Tableau2579[[#This Row],[PLACE RIEC]],PointsClassement[],2,FALSE)</f>
        <v xml:space="preserve"> </v>
      </c>
      <c r="I77" s="5" t="s">
        <v>2</v>
      </c>
      <c r="J77" s="8" t="str">
        <f>VLOOKUP(Tableau2579[[#This Row],[PLACE QUIMPERLE]],PointsClassement[],2,FALSE)</f>
        <v xml:space="preserve"> </v>
      </c>
      <c r="K77" s="5" t="s">
        <v>2</v>
      </c>
      <c r="L77" s="8" t="str">
        <f>VLOOKUP(Tableau2579[[#This Row],[PLACE ERGUE]],PointsClassement[],2,FALSE)</f>
        <v xml:space="preserve"> </v>
      </c>
      <c r="M77" s="5" t="s">
        <v>2</v>
      </c>
      <c r="N77" s="8" t="str">
        <f>VLOOKUP(Tableau2579[[#This Row],[PLACE TREGUNC]],PointsClassement[],2,FALSE)</f>
        <v xml:space="preserve"> </v>
      </c>
      <c r="O77" s="5" t="s">
        <v>2</v>
      </c>
      <c r="P77" s="8" t="str">
        <f>VLOOKUP(Tableau2579[[#This Row],[PLACE SCAER]],PointsClassement[],2,FALSE)</f>
        <v xml:space="preserve"> </v>
      </c>
      <c r="Q77" s="5" t="s">
        <v>2</v>
      </c>
      <c r="R77" s="8" t="str">
        <f>VLOOKUP(Tableau2579[[#This Row],[PLACE GOUEZEC]],PointsClassement[],2,FALSE)</f>
        <v xml:space="preserve"> </v>
      </c>
      <c r="S77" s="8">
        <v>0</v>
      </c>
      <c r="T77" s="6">
        <v>0</v>
      </c>
      <c r="U77" s="7">
        <f>SUM(F77,H77,J77,L77,N77,P77,R77,T77,Tableau2579[[#This Row],[JOKER]])</f>
        <v>0</v>
      </c>
    </row>
    <row r="78" spans="1:21" hidden="1" x14ac:dyDescent="0.35">
      <c r="A78">
        <v>73</v>
      </c>
      <c r="E78" s="3" t="s">
        <v>2</v>
      </c>
      <c r="F78" s="8" t="str">
        <f>VLOOKUP(Tableau2579[[#This Row],[PLACE QUIMPER]],PointsClassement[],2,FALSE)</f>
        <v xml:space="preserve"> </v>
      </c>
      <c r="G78" s="5" t="s">
        <v>2</v>
      </c>
      <c r="H78" s="8" t="str">
        <f>VLOOKUP(Tableau2579[[#This Row],[PLACE RIEC]],PointsClassement[],2,FALSE)</f>
        <v xml:space="preserve"> </v>
      </c>
      <c r="I78" s="5" t="s">
        <v>2</v>
      </c>
      <c r="J78" s="8" t="str">
        <f>VLOOKUP(Tableau2579[[#This Row],[PLACE QUIMPERLE]],PointsClassement[],2,FALSE)</f>
        <v xml:space="preserve"> </v>
      </c>
      <c r="K78" s="5" t="s">
        <v>2</v>
      </c>
      <c r="L78" s="8" t="str">
        <f>VLOOKUP(Tableau2579[[#This Row],[PLACE ERGUE]],PointsClassement[],2,FALSE)</f>
        <v xml:space="preserve"> </v>
      </c>
      <c r="M78" s="5" t="s">
        <v>2</v>
      </c>
      <c r="N78" s="8" t="str">
        <f>VLOOKUP(Tableau2579[[#This Row],[PLACE TREGUNC]],PointsClassement[],2,FALSE)</f>
        <v xml:space="preserve"> </v>
      </c>
      <c r="O78" s="5" t="s">
        <v>2</v>
      </c>
      <c r="P78" s="8" t="str">
        <f>VLOOKUP(Tableau2579[[#This Row],[PLACE SCAER]],PointsClassement[],2,FALSE)</f>
        <v xml:space="preserve"> </v>
      </c>
      <c r="Q78" s="5" t="s">
        <v>2</v>
      </c>
      <c r="R78" s="8" t="str">
        <f>VLOOKUP(Tableau2579[[#This Row],[PLACE GOUEZEC]],PointsClassement[],2,FALSE)</f>
        <v xml:space="preserve"> </v>
      </c>
      <c r="S78" s="8">
        <v>0</v>
      </c>
      <c r="T78" s="6">
        <v>0</v>
      </c>
      <c r="U78" s="7">
        <f>SUM(F78,H78,J78,L78,N78,P78,R78,T78,Tableau2579[[#This Row],[JOKER]])</f>
        <v>0</v>
      </c>
    </row>
    <row r="79" spans="1:21" hidden="1" x14ac:dyDescent="0.35">
      <c r="A79">
        <v>74</v>
      </c>
      <c r="E79" s="3" t="s">
        <v>2</v>
      </c>
      <c r="F79" s="8" t="str">
        <f>VLOOKUP(Tableau2579[[#This Row],[PLACE QUIMPER]],PointsClassement[],2,FALSE)</f>
        <v xml:space="preserve"> </v>
      </c>
      <c r="G79" s="5" t="s">
        <v>2</v>
      </c>
      <c r="H79" s="8" t="str">
        <f>VLOOKUP(Tableau2579[[#This Row],[PLACE RIEC]],PointsClassement[],2,FALSE)</f>
        <v xml:space="preserve"> </v>
      </c>
      <c r="I79" s="5" t="s">
        <v>2</v>
      </c>
      <c r="J79" s="8" t="str">
        <f>VLOOKUP(Tableau2579[[#This Row],[PLACE QUIMPERLE]],PointsClassement[],2,FALSE)</f>
        <v xml:space="preserve"> </v>
      </c>
      <c r="K79" s="5" t="s">
        <v>2</v>
      </c>
      <c r="L79" s="8" t="str">
        <f>VLOOKUP(Tableau2579[[#This Row],[PLACE ERGUE]],PointsClassement[],2,FALSE)</f>
        <v xml:space="preserve"> </v>
      </c>
      <c r="M79" s="5" t="s">
        <v>2</v>
      </c>
      <c r="N79" s="8" t="str">
        <f>VLOOKUP(Tableau2579[[#This Row],[PLACE TREGUNC]],PointsClassement[],2,FALSE)</f>
        <v xml:space="preserve"> </v>
      </c>
      <c r="O79" s="5" t="s">
        <v>2</v>
      </c>
      <c r="P79" s="8" t="str">
        <f>VLOOKUP(Tableau2579[[#This Row],[PLACE SCAER]],PointsClassement[],2,FALSE)</f>
        <v xml:space="preserve"> </v>
      </c>
      <c r="Q79" s="5" t="s">
        <v>2</v>
      </c>
      <c r="R79" s="8" t="str">
        <f>VLOOKUP(Tableau2579[[#This Row],[PLACE GOUEZEC]],PointsClassement[],2,FALSE)</f>
        <v xml:space="preserve"> </v>
      </c>
      <c r="S79" s="8">
        <v>0</v>
      </c>
      <c r="T79" s="6">
        <v>0</v>
      </c>
      <c r="U79" s="7">
        <f>SUM(F79,H79,J79,L79,N79,P79,R79,T79,Tableau2579[[#This Row],[JOKER]])</f>
        <v>0</v>
      </c>
    </row>
    <row r="80" spans="1:21" hidden="1" x14ac:dyDescent="0.35">
      <c r="A80">
        <v>75</v>
      </c>
      <c r="E80" s="3" t="s">
        <v>2</v>
      </c>
      <c r="F80" s="8" t="str">
        <f>VLOOKUP(Tableau2579[[#This Row],[PLACE QUIMPER]],PointsClassement[],2,FALSE)</f>
        <v xml:space="preserve"> </v>
      </c>
      <c r="G80" s="5" t="s">
        <v>2</v>
      </c>
      <c r="H80" s="8" t="str">
        <f>VLOOKUP(Tableau2579[[#This Row],[PLACE RIEC]],PointsClassement[],2,FALSE)</f>
        <v xml:space="preserve"> </v>
      </c>
      <c r="I80" s="5" t="s">
        <v>2</v>
      </c>
      <c r="J80" s="8" t="str">
        <f>VLOOKUP(Tableau2579[[#This Row],[PLACE QUIMPERLE]],PointsClassement[],2,FALSE)</f>
        <v xml:space="preserve"> </v>
      </c>
      <c r="K80" s="5" t="s">
        <v>2</v>
      </c>
      <c r="L80" s="8" t="str">
        <f>VLOOKUP(Tableau2579[[#This Row],[PLACE ERGUE]],PointsClassement[],2,FALSE)</f>
        <v xml:space="preserve"> </v>
      </c>
      <c r="M80" s="5" t="s">
        <v>2</v>
      </c>
      <c r="N80" s="8" t="str">
        <f>VLOOKUP(Tableau2579[[#This Row],[PLACE TREGUNC]],PointsClassement[],2,FALSE)</f>
        <v xml:space="preserve"> </v>
      </c>
      <c r="O80" s="5" t="s">
        <v>2</v>
      </c>
      <c r="P80" s="8" t="str">
        <f>VLOOKUP(Tableau2579[[#This Row],[PLACE SCAER]],PointsClassement[],2,FALSE)</f>
        <v xml:space="preserve"> </v>
      </c>
      <c r="Q80" s="5" t="s">
        <v>2</v>
      </c>
      <c r="R80" s="8" t="str">
        <f>VLOOKUP(Tableau2579[[#This Row],[PLACE GOUEZEC]],PointsClassement[],2,FALSE)</f>
        <v xml:space="preserve"> </v>
      </c>
      <c r="S80" s="8">
        <v>0</v>
      </c>
      <c r="T80" s="6">
        <v>0</v>
      </c>
      <c r="U80" s="7">
        <f>SUM(F80,H80,J80,L80,N80,P80,R80,T80,Tableau2579[[#This Row],[JOKER]])</f>
        <v>0</v>
      </c>
    </row>
    <row r="81" spans="1:21" hidden="1" x14ac:dyDescent="0.35">
      <c r="A81">
        <v>76</v>
      </c>
      <c r="E81" s="3" t="s">
        <v>2</v>
      </c>
      <c r="F81" s="8" t="str">
        <f>VLOOKUP(Tableau2579[[#This Row],[PLACE QUIMPER]],PointsClassement[],2,FALSE)</f>
        <v xml:space="preserve"> </v>
      </c>
      <c r="G81" s="5" t="s">
        <v>2</v>
      </c>
      <c r="H81" s="8" t="str">
        <f>VLOOKUP(Tableau2579[[#This Row],[PLACE RIEC]],PointsClassement[],2,FALSE)</f>
        <v xml:space="preserve"> </v>
      </c>
      <c r="I81" s="5" t="s">
        <v>2</v>
      </c>
      <c r="J81" s="8" t="str">
        <f>VLOOKUP(Tableau2579[[#This Row],[PLACE QUIMPERLE]],PointsClassement[],2,FALSE)</f>
        <v xml:space="preserve"> </v>
      </c>
      <c r="K81" s="5" t="s">
        <v>2</v>
      </c>
      <c r="L81" s="8" t="str">
        <f>VLOOKUP(Tableau2579[[#This Row],[PLACE ERGUE]],PointsClassement[],2,FALSE)</f>
        <v xml:space="preserve"> </v>
      </c>
      <c r="M81" s="5" t="s">
        <v>2</v>
      </c>
      <c r="N81" s="8" t="str">
        <f>VLOOKUP(Tableau2579[[#This Row],[PLACE TREGUNC]],PointsClassement[],2,FALSE)</f>
        <v xml:space="preserve"> </v>
      </c>
      <c r="O81" s="5" t="s">
        <v>2</v>
      </c>
      <c r="P81" s="8" t="str">
        <f>VLOOKUP(Tableau2579[[#This Row],[PLACE SCAER]],PointsClassement[],2,FALSE)</f>
        <v xml:space="preserve"> </v>
      </c>
      <c r="Q81" s="5" t="s">
        <v>2</v>
      </c>
      <c r="R81" s="8" t="str">
        <f>VLOOKUP(Tableau2579[[#This Row],[PLACE GOUEZEC]],PointsClassement[],2,FALSE)</f>
        <v xml:space="preserve"> </v>
      </c>
      <c r="S81" s="8">
        <v>0</v>
      </c>
      <c r="T81" s="6">
        <v>0</v>
      </c>
      <c r="U81" s="7">
        <f>SUM(F81,H81,J81,L81,N81,P81,R81,T81,Tableau2579[[#This Row],[JOKER]])</f>
        <v>0</v>
      </c>
    </row>
    <row r="82" spans="1:21" hidden="1" x14ac:dyDescent="0.35">
      <c r="A82">
        <v>77</v>
      </c>
      <c r="E82" s="3" t="s">
        <v>2</v>
      </c>
      <c r="F82" s="8" t="str">
        <f>VLOOKUP(Tableau2579[[#This Row],[PLACE QUIMPER]],PointsClassement[],2,FALSE)</f>
        <v xml:space="preserve"> </v>
      </c>
      <c r="G82" s="5" t="s">
        <v>2</v>
      </c>
      <c r="H82" s="8" t="str">
        <f>VLOOKUP(Tableau2579[[#This Row],[PLACE RIEC]],PointsClassement[],2,FALSE)</f>
        <v xml:space="preserve"> </v>
      </c>
      <c r="I82" s="5" t="s">
        <v>2</v>
      </c>
      <c r="J82" s="8" t="str">
        <f>VLOOKUP(Tableau2579[[#This Row],[PLACE QUIMPERLE]],PointsClassement[],2,FALSE)</f>
        <v xml:space="preserve"> </v>
      </c>
      <c r="K82" s="5" t="s">
        <v>2</v>
      </c>
      <c r="L82" s="8" t="str">
        <f>VLOOKUP(Tableau2579[[#This Row],[PLACE ERGUE]],PointsClassement[],2,FALSE)</f>
        <v xml:space="preserve"> </v>
      </c>
      <c r="M82" s="5" t="s">
        <v>2</v>
      </c>
      <c r="N82" s="8" t="str">
        <f>VLOOKUP(Tableau2579[[#This Row],[PLACE TREGUNC]],PointsClassement[],2,FALSE)</f>
        <v xml:space="preserve"> </v>
      </c>
      <c r="O82" s="5" t="s">
        <v>2</v>
      </c>
      <c r="P82" s="8" t="str">
        <f>VLOOKUP(Tableau2579[[#This Row],[PLACE SCAER]],PointsClassement[],2,FALSE)</f>
        <v xml:space="preserve"> </v>
      </c>
      <c r="Q82" s="5" t="s">
        <v>2</v>
      </c>
      <c r="R82" s="8" t="str">
        <f>VLOOKUP(Tableau2579[[#This Row],[PLACE GOUEZEC]],PointsClassement[],2,FALSE)</f>
        <v xml:space="preserve"> </v>
      </c>
      <c r="S82" s="8">
        <v>0</v>
      </c>
      <c r="T82" s="6">
        <v>0</v>
      </c>
      <c r="U82" s="7">
        <f>SUM(F82,H82,J82,L82,N82,P82,R82,T82,Tableau2579[[#This Row],[JOKER]])</f>
        <v>0</v>
      </c>
    </row>
    <row r="83" spans="1:21" hidden="1" x14ac:dyDescent="0.35">
      <c r="A83">
        <v>78</v>
      </c>
      <c r="E83" s="3" t="s">
        <v>2</v>
      </c>
      <c r="F83" s="8" t="str">
        <f>VLOOKUP(Tableau2579[[#This Row],[PLACE QUIMPER]],PointsClassement[],2,FALSE)</f>
        <v xml:space="preserve"> </v>
      </c>
      <c r="G83" s="5" t="s">
        <v>2</v>
      </c>
      <c r="H83" s="8" t="str">
        <f>VLOOKUP(Tableau2579[[#This Row],[PLACE RIEC]],PointsClassement[],2,FALSE)</f>
        <v xml:space="preserve"> </v>
      </c>
      <c r="I83" s="5" t="s">
        <v>2</v>
      </c>
      <c r="J83" s="8" t="str">
        <f>VLOOKUP(Tableau2579[[#This Row],[PLACE QUIMPERLE]],PointsClassement[],2,FALSE)</f>
        <v xml:space="preserve"> </v>
      </c>
      <c r="K83" s="5" t="s">
        <v>2</v>
      </c>
      <c r="L83" s="8" t="str">
        <f>VLOOKUP(Tableau2579[[#This Row],[PLACE ERGUE]],PointsClassement[],2,FALSE)</f>
        <v xml:space="preserve"> </v>
      </c>
      <c r="M83" s="5" t="s">
        <v>2</v>
      </c>
      <c r="N83" s="8" t="str">
        <f>VLOOKUP(Tableau2579[[#This Row],[PLACE TREGUNC]],PointsClassement[],2,FALSE)</f>
        <v xml:space="preserve"> </v>
      </c>
      <c r="O83" s="5" t="s">
        <v>2</v>
      </c>
      <c r="P83" s="8" t="str">
        <f>VLOOKUP(Tableau2579[[#This Row],[PLACE SCAER]],PointsClassement[],2,FALSE)</f>
        <v xml:space="preserve"> </v>
      </c>
      <c r="Q83" s="5" t="s">
        <v>2</v>
      </c>
      <c r="R83" s="8" t="str">
        <f>VLOOKUP(Tableau2579[[#This Row],[PLACE GOUEZEC]],PointsClassement[],2,FALSE)</f>
        <v xml:space="preserve"> </v>
      </c>
      <c r="S83" s="8">
        <v>0</v>
      </c>
      <c r="T83" s="6">
        <v>0</v>
      </c>
      <c r="U83" s="7">
        <f>SUM(F83,H83,J83,L83,N83,P83,R83,T83,Tableau2579[[#This Row],[JOKER]])</f>
        <v>0</v>
      </c>
    </row>
    <row r="84" spans="1:21" hidden="1" x14ac:dyDescent="0.35">
      <c r="A84">
        <v>79</v>
      </c>
      <c r="E84" s="3" t="s">
        <v>2</v>
      </c>
      <c r="F84" s="8" t="str">
        <f>VLOOKUP(Tableau2579[[#This Row],[PLACE QUIMPER]],PointsClassement[],2,FALSE)</f>
        <v xml:space="preserve"> </v>
      </c>
      <c r="G84" s="5" t="s">
        <v>2</v>
      </c>
      <c r="H84" s="8" t="str">
        <f>VLOOKUP(Tableau2579[[#This Row],[PLACE RIEC]],PointsClassement[],2,FALSE)</f>
        <v xml:space="preserve"> </v>
      </c>
      <c r="I84" s="5" t="s">
        <v>2</v>
      </c>
      <c r="J84" s="8" t="str">
        <f>VLOOKUP(Tableau2579[[#This Row],[PLACE QUIMPERLE]],PointsClassement[],2,FALSE)</f>
        <v xml:space="preserve"> </v>
      </c>
      <c r="K84" s="5" t="s">
        <v>2</v>
      </c>
      <c r="L84" s="8" t="str">
        <f>VLOOKUP(Tableau2579[[#This Row],[PLACE ERGUE]],PointsClassement[],2,FALSE)</f>
        <v xml:space="preserve"> </v>
      </c>
      <c r="M84" s="5" t="s">
        <v>2</v>
      </c>
      <c r="N84" s="8" t="str">
        <f>VLOOKUP(Tableau2579[[#This Row],[PLACE TREGUNC]],PointsClassement[],2,FALSE)</f>
        <v xml:space="preserve"> </v>
      </c>
      <c r="O84" s="5" t="s">
        <v>2</v>
      </c>
      <c r="P84" s="8" t="str">
        <f>VLOOKUP(Tableau2579[[#This Row],[PLACE SCAER]],PointsClassement[],2,FALSE)</f>
        <v xml:space="preserve"> </v>
      </c>
      <c r="Q84" s="5" t="s">
        <v>2</v>
      </c>
      <c r="R84" s="8" t="str">
        <f>VLOOKUP(Tableau2579[[#This Row],[PLACE GOUEZEC]],PointsClassement[],2,FALSE)</f>
        <v xml:space="preserve"> </v>
      </c>
      <c r="S84" s="8">
        <v>0</v>
      </c>
      <c r="T84" s="6">
        <v>0</v>
      </c>
      <c r="U84" s="7">
        <f>SUM(F84,H84,J84,L84,N84,P84,R84,T84,Tableau2579[[#This Row],[JOKER]])</f>
        <v>0</v>
      </c>
    </row>
    <row r="85" spans="1:21" hidden="1" x14ac:dyDescent="0.35">
      <c r="A85">
        <v>80</v>
      </c>
      <c r="E85" s="3" t="s">
        <v>2</v>
      </c>
      <c r="F85" s="8" t="str">
        <f>VLOOKUP(Tableau2579[[#This Row],[PLACE QUIMPER]],PointsClassement[],2,FALSE)</f>
        <v xml:space="preserve"> </v>
      </c>
      <c r="G85" s="5" t="s">
        <v>2</v>
      </c>
      <c r="H85" s="8" t="str">
        <f>VLOOKUP(Tableau2579[[#This Row],[PLACE RIEC]],PointsClassement[],2,FALSE)</f>
        <v xml:space="preserve"> </v>
      </c>
      <c r="I85" s="5" t="s">
        <v>2</v>
      </c>
      <c r="J85" s="8" t="str">
        <f>VLOOKUP(Tableau2579[[#This Row],[PLACE QUIMPERLE]],PointsClassement[],2,FALSE)</f>
        <v xml:space="preserve"> </v>
      </c>
      <c r="K85" s="5" t="s">
        <v>2</v>
      </c>
      <c r="L85" s="8" t="str">
        <f>VLOOKUP(Tableau2579[[#This Row],[PLACE ERGUE]],PointsClassement[],2,FALSE)</f>
        <v xml:space="preserve"> </v>
      </c>
      <c r="M85" s="5" t="s">
        <v>2</v>
      </c>
      <c r="N85" s="8" t="str">
        <f>VLOOKUP(Tableau2579[[#This Row],[PLACE TREGUNC]],PointsClassement[],2,FALSE)</f>
        <v xml:space="preserve"> </v>
      </c>
      <c r="O85" s="5" t="s">
        <v>2</v>
      </c>
      <c r="P85" s="8" t="str">
        <f>VLOOKUP(Tableau2579[[#This Row],[PLACE SCAER]],PointsClassement[],2,FALSE)</f>
        <v xml:space="preserve"> </v>
      </c>
      <c r="Q85" s="5" t="s">
        <v>2</v>
      </c>
      <c r="R85" s="8" t="str">
        <f>VLOOKUP(Tableau2579[[#This Row],[PLACE GOUEZEC]],PointsClassement[],2,FALSE)</f>
        <v xml:space="preserve"> </v>
      </c>
      <c r="S85" s="8">
        <v>0</v>
      </c>
      <c r="T85" s="6">
        <v>0</v>
      </c>
      <c r="U85" s="7">
        <f>SUM(F85,H85,J85,L85,N85,P85,R85,T85,Tableau2579[[#This Row],[JOKER]])</f>
        <v>0</v>
      </c>
    </row>
    <row r="86" spans="1:21" hidden="1" x14ac:dyDescent="0.35">
      <c r="A86">
        <v>81</v>
      </c>
      <c r="E86" s="3" t="s">
        <v>2</v>
      </c>
      <c r="F86" s="8" t="str">
        <f>VLOOKUP(Tableau2579[[#This Row],[PLACE QUIMPER]],PointsClassement[],2,FALSE)</f>
        <v xml:space="preserve"> </v>
      </c>
      <c r="G86" s="5" t="s">
        <v>2</v>
      </c>
      <c r="H86" s="8" t="str">
        <f>VLOOKUP(Tableau2579[[#This Row],[PLACE RIEC]],PointsClassement[],2,FALSE)</f>
        <v xml:space="preserve"> </v>
      </c>
      <c r="I86" s="5" t="s">
        <v>2</v>
      </c>
      <c r="J86" s="8" t="str">
        <f>VLOOKUP(Tableau2579[[#This Row],[PLACE QUIMPERLE]],PointsClassement[],2,FALSE)</f>
        <v xml:space="preserve"> </v>
      </c>
      <c r="K86" s="5" t="s">
        <v>2</v>
      </c>
      <c r="L86" s="8" t="str">
        <f>VLOOKUP(Tableau2579[[#This Row],[PLACE ERGUE]],PointsClassement[],2,FALSE)</f>
        <v xml:space="preserve"> </v>
      </c>
      <c r="M86" s="5" t="s">
        <v>2</v>
      </c>
      <c r="N86" s="8" t="str">
        <f>VLOOKUP(Tableau2579[[#This Row],[PLACE TREGUNC]],PointsClassement[],2,FALSE)</f>
        <v xml:space="preserve"> </v>
      </c>
      <c r="O86" s="5" t="s">
        <v>2</v>
      </c>
      <c r="P86" s="8" t="str">
        <f>VLOOKUP(Tableau2579[[#This Row],[PLACE SCAER]],PointsClassement[],2,FALSE)</f>
        <v xml:space="preserve"> </v>
      </c>
      <c r="Q86" s="5" t="s">
        <v>2</v>
      </c>
      <c r="R86" s="8" t="str">
        <f>VLOOKUP(Tableau2579[[#This Row],[PLACE GOUEZEC]],PointsClassement[],2,FALSE)</f>
        <v xml:space="preserve"> </v>
      </c>
      <c r="S86" s="8">
        <v>0</v>
      </c>
      <c r="T86" s="6">
        <v>0</v>
      </c>
      <c r="U86" s="7">
        <f>SUM(F86,H86,J86,L86,N86,P86,R86,T86,Tableau2579[[#This Row],[JOKER]])</f>
        <v>0</v>
      </c>
    </row>
    <row r="87" spans="1:21" hidden="1" x14ac:dyDescent="0.35">
      <c r="A87">
        <v>82</v>
      </c>
      <c r="E87" s="3" t="s">
        <v>2</v>
      </c>
      <c r="F87" s="8" t="str">
        <f>VLOOKUP(Tableau2579[[#This Row],[PLACE QUIMPER]],PointsClassement[],2,FALSE)</f>
        <v xml:space="preserve"> </v>
      </c>
      <c r="G87" s="5" t="s">
        <v>2</v>
      </c>
      <c r="H87" s="8" t="str">
        <f>VLOOKUP(Tableau2579[[#This Row],[PLACE RIEC]],PointsClassement[],2,FALSE)</f>
        <v xml:space="preserve"> </v>
      </c>
      <c r="I87" s="5" t="s">
        <v>2</v>
      </c>
      <c r="J87" s="8" t="str">
        <f>VLOOKUP(Tableau2579[[#This Row],[PLACE QUIMPERLE]],PointsClassement[],2,FALSE)</f>
        <v xml:space="preserve"> </v>
      </c>
      <c r="K87" s="5" t="s">
        <v>2</v>
      </c>
      <c r="L87" s="8" t="str">
        <f>VLOOKUP(Tableau2579[[#This Row],[PLACE ERGUE]],PointsClassement[],2,FALSE)</f>
        <v xml:space="preserve"> </v>
      </c>
      <c r="M87" s="5" t="s">
        <v>2</v>
      </c>
      <c r="N87" s="8" t="str">
        <f>VLOOKUP(Tableau2579[[#This Row],[PLACE TREGUNC]],PointsClassement[],2,FALSE)</f>
        <v xml:space="preserve"> </v>
      </c>
      <c r="O87" s="5" t="s">
        <v>2</v>
      </c>
      <c r="P87" s="8" t="str">
        <f>VLOOKUP(Tableau2579[[#This Row],[PLACE SCAER]],PointsClassement[],2,FALSE)</f>
        <v xml:space="preserve"> </v>
      </c>
      <c r="Q87" s="5" t="s">
        <v>2</v>
      </c>
      <c r="R87" s="8" t="str">
        <f>VLOOKUP(Tableau2579[[#This Row],[PLACE GOUEZEC]],PointsClassement[],2,FALSE)</f>
        <v xml:space="preserve"> </v>
      </c>
      <c r="S87" s="8">
        <v>0</v>
      </c>
      <c r="T87" s="6">
        <v>0</v>
      </c>
      <c r="U87" s="7">
        <f>SUM(F87,H87,J87,L87,N87,P87,R87,T87,Tableau2579[[#This Row],[JOKER]])</f>
        <v>0</v>
      </c>
    </row>
    <row r="88" spans="1:21" hidden="1" x14ac:dyDescent="0.35">
      <c r="A88">
        <v>83</v>
      </c>
      <c r="E88" s="3" t="s">
        <v>2</v>
      </c>
      <c r="F88" s="8" t="str">
        <f>VLOOKUP(Tableau2579[[#This Row],[PLACE QUIMPER]],PointsClassement[],2,FALSE)</f>
        <v xml:space="preserve"> </v>
      </c>
      <c r="G88" s="5" t="s">
        <v>2</v>
      </c>
      <c r="H88" s="8" t="str">
        <f>VLOOKUP(Tableau2579[[#This Row],[PLACE RIEC]],PointsClassement[],2,FALSE)</f>
        <v xml:space="preserve"> </v>
      </c>
      <c r="I88" s="5" t="s">
        <v>2</v>
      </c>
      <c r="J88" s="8" t="str">
        <f>VLOOKUP(Tableau2579[[#This Row],[PLACE QUIMPERLE]],PointsClassement[],2,FALSE)</f>
        <v xml:space="preserve"> </v>
      </c>
      <c r="K88" s="5" t="s">
        <v>2</v>
      </c>
      <c r="L88" s="8" t="str">
        <f>VLOOKUP(Tableau2579[[#This Row],[PLACE ERGUE]],PointsClassement[],2,FALSE)</f>
        <v xml:space="preserve"> </v>
      </c>
      <c r="M88" s="5" t="s">
        <v>2</v>
      </c>
      <c r="N88" s="8" t="str">
        <f>VLOOKUP(Tableau2579[[#This Row],[PLACE TREGUNC]],PointsClassement[],2,FALSE)</f>
        <v xml:space="preserve"> </v>
      </c>
      <c r="O88" s="5" t="s">
        <v>2</v>
      </c>
      <c r="P88" s="8" t="str">
        <f>VLOOKUP(Tableau2579[[#This Row],[PLACE SCAER]],PointsClassement[],2,FALSE)</f>
        <v xml:space="preserve"> </v>
      </c>
      <c r="Q88" s="5" t="s">
        <v>2</v>
      </c>
      <c r="R88" s="8" t="str">
        <f>VLOOKUP(Tableau2579[[#This Row],[PLACE GOUEZEC]],PointsClassement[],2,FALSE)</f>
        <v xml:space="preserve"> </v>
      </c>
      <c r="S88" s="8">
        <v>0</v>
      </c>
      <c r="T88" s="6">
        <v>0</v>
      </c>
      <c r="U88" s="7">
        <f>SUM(F88,H88,J88,L88,N88,P88,R88,T88,Tableau2579[[#This Row],[JOKER]])</f>
        <v>0</v>
      </c>
    </row>
    <row r="89" spans="1:21" ht="15" hidden="1" customHeight="1" x14ac:dyDescent="0.35">
      <c r="A89">
        <v>84</v>
      </c>
      <c r="E89" s="3" t="s">
        <v>2</v>
      </c>
      <c r="F89" s="8" t="str">
        <f>VLOOKUP(Tableau2579[[#This Row],[PLACE QUIMPER]],PointsClassement[],2,FALSE)</f>
        <v xml:space="preserve"> </v>
      </c>
      <c r="G89" s="5" t="s">
        <v>2</v>
      </c>
      <c r="H89" s="8" t="str">
        <f>VLOOKUP(Tableau2579[[#This Row],[PLACE RIEC]],PointsClassement[],2,FALSE)</f>
        <v xml:space="preserve"> </v>
      </c>
      <c r="I89" s="5" t="s">
        <v>2</v>
      </c>
      <c r="J89" s="8" t="str">
        <f>VLOOKUP(Tableau2579[[#This Row],[PLACE QUIMPERLE]],PointsClassement[],2,FALSE)</f>
        <v xml:space="preserve"> </v>
      </c>
      <c r="K89" s="5" t="s">
        <v>2</v>
      </c>
      <c r="L89" s="8" t="str">
        <f>VLOOKUP(Tableau2579[[#This Row],[PLACE ERGUE]],PointsClassement[],2,FALSE)</f>
        <v xml:space="preserve"> </v>
      </c>
      <c r="M89" s="5" t="s">
        <v>2</v>
      </c>
      <c r="N89" s="8" t="str">
        <f>VLOOKUP(Tableau2579[[#This Row],[PLACE TREGUNC]],PointsClassement[],2,FALSE)</f>
        <v xml:space="preserve"> </v>
      </c>
      <c r="O89" s="5" t="s">
        <v>2</v>
      </c>
      <c r="P89" s="8" t="str">
        <f>VLOOKUP(Tableau2579[[#This Row],[PLACE SCAER]],PointsClassement[],2,FALSE)</f>
        <v xml:space="preserve"> </v>
      </c>
      <c r="Q89" s="5" t="s">
        <v>2</v>
      </c>
      <c r="R89" s="8" t="str">
        <f>VLOOKUP(Tableau2579[[#This Row],[PLACE GOUEZEC]],PointsClassement[],2,FALSE)</f>
        <v xml:space="preserve"> </v>
      </c>
      <c r="S89" s="8">
        <v>0</v>
      </c>
      <c r="T89" s="6">
        <v>0</v>
      </c>
      <c r="U89" s="7">
        <f>SUM(F89,H89,J89,L89,N89,P89,R89,T89,Tableau2579[[#This Row],[JOKER]])</f>
        <v>0</v>
      </c>
    </row>
    <row r="90" spans="1:21" ht="15" hidden="1" customHeight="1" x14ac:dyDescent="0.35">
      <c r="A90">
        <v>85</v>
      </c>
      <c r="E90" s="3" t="s">
        <v>2</v>
      </c>
      <c r="F90" s="8" t="str">
        <f>VLOOKUP(Tableau2579[[#This Row],[PLACE QUIMPER]],PointsClassement[],2,FALSE)</f>
        <v xml:space="preserve"> </v>
      </c>
      <c r="G90" s="5" t="s">
        <v>2</v>
      </c>
      <c r="H90" s="8" t="str">
        <f>VLOOKUP(Tableau2579[[#This Row],[PLACE RIEC]],PointsClassement[],2,FALSE)</f>
        <v xml:space="preserve"> </v>
      </c>
      <c r="I90" s="5" t="s">
        <v>2</v>
      </c>
      <c r="J90" s="8" t="str">
        <f>VLOOKUP(Tableau2579[[#This Row],[PLACE QUIMPERLE]],PointsClassement[],2,FALSE)</f>
        <v xml:space="preserve"> </v>
      </c>
      <c r="K90" s="5" t="s">
        <v>2</v>
      </c>
      <c r="L90" s="8" t="str">
        <f>VLOOKUP(Tableau2579[[#This Row],[PLACE ERGUE]],PointsClassement[],2,FALSE)</f>
        <v xml:space="preserve"> </v>
      </c>
      <c r="M90" s="5" t="s">
        <v>2</v>
      </c>
      <c r="N90" s="8" t="str">
        <f>VLOOKUP(Tableau2579[[#This Row],[PLACE TREGUNC]],PointsClassement[],2,FALSE)</f>
        <v xml:space="preserve"> </v>
      </c>
      <c r="O90" s="5" t="s">
        <v>2</v>
      </c>
      <c r="P90" s="8" t="str">
        <f>VLOOKUP(Tableau2579[[#This Row],[PLACE SCAER]],PointsClassement[],2,FALSE)</f>
        <v xml:space="preserve"> </v>
      </c>
      <c r="Q90" s="5" t="s">
        <v>2</v>
      </c>
      <c r="R90" s="8" t="str">
        <f>VLOOKUP(Tableau2579[[#This Row],[PLACE GOUEZEC]],PointsClassement[],2,FALSE)</f>
        <v xml:space="preserve"> </v>
      </c>
      <c r="S90" s="8">
        <v>0</v>
      </c>
      <c r="T90" s="6">
        <v>0</v>
      </c>
      <c r="U90" s="7">
        <f>SUM(F90,H90,J90,L90,N90,P90,R90,T90,Tableau2579[[#This Row],[JOKER]])</f>
        <v>0</v>
      </c>
    </row>
    <row r="91" spans="1:21" ht="15" hidden="1" customHeight="1" x14ac:dyDescent="0.35">
      <c r="A91">
        <v>86</v>
      </c>
      <c r="E91" s="3" t="s">
        <v>2</v>
      </c>
      <c r="F91" s="8" t="str">
        <f>VLOOKUP(Tableau2579[[#This Row],[PLACE QUIMPER]],PointsClassement[],2,FALSE)</f>
        <v xml:space="preserve"> </v>
      </c>
      <c r="G91" s="5" t="s">
        <v>2</v>
      </c>
      <c r="H91" s="8" t="str">
        <f>VLOOKUP(Tableau2579[[#This Row],[PLACE RIEC]],PointsClassement[],2,FALSE)</f>
        <v xml:space="preserve"> </v>
      </c>
      <c r="I91" s="5" t="s">
        <v>2</v>
      </c>
      <c r="J91" s="8" t="str">
        <f>VLOOKUP(Tableau2579[[#This Row],[PLACE QUIMPERLE]],PointsClassement[],2,FALSE)</f>
        <v xml:space="preserve"> </v>
      </c>
      <c r="K91" s="5" t="s">
        <v>2</v>
      </c>
      <c r="L91" s="8" t="str">
        <f>VLOOKUP(Tableau2579[[#This Row],[PLACE ERGUE]],PointsClassement[],2,FALSE)</f>
        <v xml:space="preserve"> </v>
      </c>
      <c r="M91" s="5" t="s">
        <v>2</v>
      </c>
      <c r="N91" s="8" t="str">
        <f>VLOOKUP(Tableau2579[[#This Row],[PLACE TREGUNC]],PointsClassement[],2,FALSE)</f>
        <v xml:space="preserve"> </v>
      </c>
      <c r="O91" s="5" t="s">
        <v>2</v>
      </c>
      <c r="P91" s="8" t="str">
        <f>VLOOKUP(Tableau2579[[#This Row],[PLACE SCAER]],PointsClassement[],2,FALSE)</f>
        <v xml:space="preserve"> </v>
      </c>
      <c r="Q91" s="5" t="s">
        <v>2</v>
      </c>
      <c r="R91" s="8" t="str">
        <f>VLOOKUP(Tableau2579[[#This Row],[PLACE GOUEZEC]],PointsClassement[],2,FALSE)</f>
        <v xml:space="preserve"> </v>
      </c>
      <c r="S91" s="8">
        <v>0</v>
      </c>
      <c r="T91" s="6">
        <v>0</v>
      </c>
      <c r="U91" s="7">
        <f>SUM(F91,H91,J91,L91,N91,P91,R91,T91,Tableau2579[[#This Row],[JOKER]])</f>
        <v>0</v>
      </c>
    </row>
    <row r="92" spans="1:21" ht="15" hidden="1" customHeight="1" x14ac:dyDescent="0.35">
      <c r="A92">
        <v>87</v>
      </c>
      <c r="E92" s="3" t="s">
        <v>2</v>
      </c>
      <c r="F92" s="8" t="str">
        <f>VLOOKUP(Tableau2579[[#This Row],[PLACE QUIMPER]],PointsClassement[],2,FALSE)</f>
        <v xml:space="preserve"> </v>
      </c>
      <c r="G92" s="5" t="s">
        <v>2</v>
      </c>
      <c r="H92" s="8" t="str">
        <f>VLOOKUP(Tableau2579[[#This Row],[PLACE RIEC]],PointsClassement[],2,FALSE)</f>
        <v xml:space="preserve"> </v>
      </c>
      <c r="I92" s="5" t="s">
        <v>2</v>
      </c>
      <c r="J92" s="8" t="str">
        <f>VLOOKUP(Tableau2579[[#This Row],[PLACE QUIMPERLE]],PointsClassement[],2,FALSE)</f>
        <v xml:space="preserve"> </v>
      </c>
      <c r="K92" s="5" t="s">
        <v>2</v>
      </c>
      <c r="L92" s="8" t="str">
        <f>VLOOKUP(Tableau2579[[#This Row],[PLACE ERGUE]],PointsClassement[],2,FALSE)</f>
        <v xml:space="preserve"> </v>
      </c>
      <c r="M92" s="5" t="s">
        <v>2</v>
      </c>
      <c r="N92" s="8" t="str">
        <f>VLOOKUP(Tableau2579[[#This Row],[PLACE TREGUNC]],PointsClassement[],2,FALSE)</f>
        <v xml:space="preserve"> </v>
      </c>
      <c r="O92" s="5" t="s">
        <v>2</v>
      </c>
      <c r="P92" s="8" t="str">
        <f>VLOOKUP(Tableau2579[[#This Row],[PLACE SCAER]],PointsClassement[],2,FALSE)</f>
        <v xml:space="preserve"> </v>
      </c>
      <c r="Q92" s="5" t="s">
        <v>2</v>
      </c>
      <c r="R92" s="8" t="str">
        <f>VLOOKUP(Tableau2579[[#This Row],[PLACE GOUEZEC]],PointsClassement[],2,FALSE)</f>
        <v xml:space="preserve"> </v>
      </c>
      <c r="S92" s="8">
        <v>0</v>
      </c>
      <c r="T92" s="6">
        <v>0</v>
      </c>
      <c r="U92" s="7">
        <f>SUM(F92,H92,J92,L92,N92,P92,R92,T92,Tableau2579[[#This Row],[JOKER]])</f>
        <v>0</v>
      </c>
    </row>
    <row r="93" spans="1:21" ht="15" hidden="1" customHeight="1" x14ac:dyDescent="0.35">
      <c r="A93">
        <v>88</v>
      </c>
      <c r="E93" s="3" t="s">
        <v>2</v>
      </c>
      <c r="F93" s="8" t="str">
        <f>VLOOKUP(Tableau2579[[#This Row],[PLACE QUIMPER]],PointsClassement[],2,FALSE)</f>
        <v xml:space="preserve"> </v>
      </c>
      <c r="G93" s="5" t="s">
        <v>2</v>
      </c>
      <c r="H93" s="8" t="str">
        <f>VLOOKUP(Tableau2579[[#This Row],[PLACE RIEC]],PointsClassement[],2,FALSE)</f>
        <v xml:space="preserve"> </v>
      </c>
      <c r="I93" s="5" t="s">
        <v>2</v>
      </c>
      <c r="J93" s="8" t="str">
        <f>VLOOKUP(Tableau2579[[#This Row],[PLACE QUIMPERLE]],PointsClassement[],2,FALSE)</f>
        <v xml:space="preserve"> </v>
      </c>
      <c r="K93" s="5" t="s">
        <v>2</v>
      </c>
      <c r="L93" s="8" t="str">
        <f>VLOOKUP(Tableau2579[[#This Row],[PLACE ERGUE]],PointsClassement[],2,FALSE)</f>
        <v xml:space="preserve"> </v>
      </c>
      <c r="M93" s="5" t="s">
        <v>2</v>
      </c>
      <c r="N93" s="8" t="str">
        <f>VLOOKUP(Tableau2579[[#This Row],[PLACE TREGUNC]],PointsClassement[],2,FALSE)</f>
        <v xml:space="preserve"> </v>
      </c>
      <c r="O93" s="5" t="s">
        <v>2</v>
      </c>
      <c r="P93" s="8" t="str">
        <f>VLOOKUP(Tableau2579[[#This Row],[PLACE SCAER]],PointsClassement[],2,FALSE)</f>
        <v xml:space="preserve"> </v>
      </c>
      <c r="Q93" s="5" t="s">
        <v>2</v>
      </c>
      <c r="R93" s="8" t="str">
        <f>VLOOKUP(Tableau2579[[#This Row],[PLACE GOUEZEC]],PointsClassement[],2,FALSE)</f>
        <v xml:space="preserve"> </v>
      </c>
      <c r="S93" s="8">
        <v>0</v>
      </c>
      <c r="T93" s="6">
        <v>0</v>
      </c>
      <c r="U93" s="7">
        <f>SUM(F93,H93,J93,L93,N93,P93,R93,T93,Tableau2579[[#This Row],[JOKER]])</f>
        <v>0</v>
      </c>
    </row>
    <row r="94" spans="1:21" ht="15" hidden="1" customHeight="1" x14ac:dyDescent="0.35">
      <c r="A94">
        <v>89</v>
      </c>
      <c r="E94" s="3" t="s">
        <v>2</v>
      </c>
      <c r="F94" s="8" t="str">
        <f>VLOOKUP(Tableau2579[[#This Row],[PLACE QUIMPER]],PointsClassement[],2,FALSE)</f>
        <v xml:space="preserve"> </v>
      </c>
      <c r="G94" s="5" t="s">
        <v>2</v>
      </c>
      <c r="H94" s="8" t="str">
        <f>VLOOKUP(Tableau2579[[#This Row],[PLACE RIEC]],PointsClassement[],2,FALSE)</f>
        <v xml:space="preserve"> </v>
      </c>
      <c r="I94" s="5" t="s">
        <v>2</v>
      </c>
      <c r="J94" s="8" t="str">
        <f>VLOOKUP(Tableau2579[[#This Row],[PLACE QUIMPERLE]],PointsClassement[],2,FALSE)</f>
        <v xml:space="preserve"> </v>
      </c>
      <c r="K94" s="5" t="s">
        <v>2</v>
      </c>
      <c r="L94" s="8" t="str">
        <f>VLOOKUP(Tableau2579[[#This Row],[PLACE ERGUE]],PointsClassement[],2,FALSE)</f>
        <v xml:space="preserve"> </v>
      </c>
      <c r="M94" s="5" t="s">
        <v>2</v>
      </c>
      <c r="N94" s="8" t="str">
        <f>VLOOKUP(Tableau2579[[#This Row],[PLACE TREGUNC]],PointsClassement[],2,FALSE)</f>
        <v xml:space="preserve"> </v>
      </c>
      <c r="O94" s="5" t="s">
        <v>2</v>
      </c>
      <c r="P94" s="8" t="str">
        <f>VLOOKUP(Tableau2579[[#This Row],[PLACE SCAER]],PointsClassement[],2,FALSE)</f>
        <v xml:space="preserve"> </v>
      </c>
      <c r="Q94" s="5" t="s">
        <v>2</v>
      </c>
      <c r="R94" s="8" t="str">
        <f>VLOOKUP(Tableau2579[[#This Row],[PLACE GOUEZEC]],PointsClassement[],2,FALSE)</f>
        <v xml:space="preserve"> </v>
      </c>
      <c r="S94" s="8">
        <v>0</v>
      </c>
      <c r="T94" s="6">
        <v>0</v>
      </c>
      <c r="U94" s="7">
        <f>SUM(F94,H94,J94,L94,N94,P94,R94,T94,Tableau2579[[#This Row],[JOKER]])</f>
        <v>0</v>
      </c>
    </row>
    <row r="95" spans="1:21" ht="15" hidden="1" customHeight="1" x14ac:dyDescent="0.35">
      <c r="A95">
        <v>90</v>
      </c>
      <c r="E95" s="3" t="s">
        <v>2</v>
      </c>
      <c r="F95" s="8" t="str">
        <f>VLOOKUP(Tableau2579[[#This Row],[PLACE QUIMPER]],PointsClassement[],2,FALSE)</f>
        <v xml:space="preserve"> </v>
      </c>
      <c r="G95" s="5" t="s">
        <v>2</v>
      </c>
      <c r="H95" s="8" t="str">
        <f>VLOOKUP(Tableau2579[[#This Row],[PLACE RIEC]],PointsClassement[],2,FALSE)</f>
        <v xml:space="preserve"> </v>
      </c>
      <c r="I95" s="5" t="s">
        <v>2</v>
      </c>
      <c r="J95" s="8" t="str">
        <f>VLOOKUP(Tableau2579[[#This Row],[PLACE QUIMPERLE]],PointsClassement[],2,FALSE)</f>
        <v xml:space="preserve"> </v>
      </c>
      <c r="K95" s="5" t="s">
        <v>2</v>
      </c>
      <c r="L95" s="8" t="str">
        <f>VLOOKUP(Tableau2579[[#This Row],[PLACE ERGUE]],PointsClassement[],2,FALSE)</f>
        <v xml:space="preserve"> </v>
      </c>
      <c r="M95" s="5" t="s">
        <v>2</v>
      </c>
      <c r="N95" s="8" t="str">
        <f>VLOOKUP(Tableau2579[[#This Row],[PLACE TREGUNC]],PointsClassement[],2,FALSE)</f>
        <v xml:space="preserve"> </v>
      </c>
      <c r="O95" s="5" t="s">
        <v>2</v>
      </c>
      <c r="P95" s="8" t="str">
        <f>VLOOKUP(Tableau2579[[#This Row],[PLACE SCAER]],PointsClassement[],2,FALSE)</f>
        <v xml:space="preserve"> </v>
      </c>
      <c r="Q95" s="5" t="s">
        <v>2</v>
      </c>
      <c r="R95" s="8" t="str">
        <f>VLOOKUP(Tableau2579[[#This Row],[PLACE GOUEZEC]],PointsClassement[],2,FALSE)</f>
        <v xml:space="preserve"> </v>
      </c>
      <c r="S95" s="8">
        <v>0</v>
      </c>
      <c r="T95" s="6">
        <v>0</v>
      </c>
      <c r="U95" s="7">
        <f>SUM(F95,H95,J95,L95,N95,P95,R95,T95,Tableau2579[[#This Row],[JOKER]])</f>
        <v>0</v>
      </c>
    </row>
    <row r="96" spans="1:21" ht="15" hidden="1" customHeight="1" x14ac:dyDescent="0.35">
      <c r="A96">
        <v>91</v>
      </c>
      <c r="E96" s="3" t="s">
        <v>2</v>
      </c>
      <c r="F96" s="8" t="str">
        <f>VLOOKUP(Tableau2579[[#This Row],[PLACE QUIMPER]],PointsClassement[],2,FALSE)</f>
        <v xml:space="preserve"> </v>
      </c>
      <c r="G96" s="5" t="s">
        <v>2</v>
      </c>
      <c r="H96" s="8" t="str">
        <f>VLOOKUP(Tableau2579[[#This Row],[PLACE RIEC]],PointsClassement[],2,FALSE)</f>
        <v xml:space="preserve"> </v>
      </c>
      <c r="I96" s="5" t="s">
        <v>2</v>
      </c>
      <c r="J96" s="8" t="str">
        <f>VLOOKUP(Tableau2579[[#This Row],[PLACE QUIMPERLE]],PointsClassement[],2,FALSE)</f>
        <v xml:space="preserve"> </v>
      </c>
      <c r="K96" s="5" t="s">
        <v>2</v>
      </c>
      <c r="L96" s="8" t="str">
        <f>VLOOKUP(Tableau2579[[#This Row],[PLACE ERGUE]],PointsClassement[],2,FALSE)</f>
        <v xml:space="preserve"> </v>
      </c>
      <c r="M96" s="5" t="s">
        <v>2</v>
      </c>
      <c r="N96" s="8" t="str">
        <f>VLOOKUP(Tableau2579[[#This Row],[PLACE TREGUNC]],PointsClassement[],2,FALSE)</f>
        <v xml:space="preserve"> </v>
      </c>
      <c r="O96" s="5" t="s">
        <v>2</v>
      </c>
      <c r="P96" s="8" t="str">
        <f>VLOOKUP(Tableau2579[[#This Row],[PLACE SCAER]],PointsClassement[],2,FALSE)</f>
        <v xml:space="preserve"> </v>
      </c>
      <c r="Q96" s="5" t="s">
        <v>2</v>
      </c>
      <c r="R96" s="8" t="str">
        <f>VLOOKUP(Tableau2579[[#This Row],[PLACE GOUEZEC]],PointsClassement[],2,FALSE)</f>
        <v xml:space="preserve"> </v>
      </c>
      <c r="S96" s="8">
        <v>0</v>
      </c>
      <c r="T96" s="6">
        <v>0</v>
      </c>
      <c r="U96" s="7">
        <f>SUM(F96,H96,J96,L96,N96,P96,R96,T96,Tableau2579[[#This Row],[JOKER]])</f>
        <v>0</v>
      </c>
    </row>
    <row r="97" spans="1:21" ht="15" hidden="1" customHeight="1" x14ac:dyDescent="0.35">
      <c r="A97">
        <v>92</v>
      </c>
      <c r="E97" s="3" t="s">
        <v>2</v>
      </c>
      <c r="F97" s="8" t="str">
        <f>VLOOKUP(Tableau2579[[#This Row],[PLACE QUIMPER]],PointsClassement[],2,FALSE)</f>
        <v xml:space="preserve"> </v>
      </c>
      <c r="G97" s="5" t="s">
        <v>2</v>
      </c>
      <c r="H97" s="8" t="str">
        <f>VLOOKUP(Tableau2579[[#This Row],[PLACE RIEC]],PointsClassement[],2,FALSE)</f>
        <v xml:space="preserve"> </v>
      </c>
      <c r="I97" s="5" t="s">
        <v>2</v>
      </c>
      <c r="J97" s="8" t="str">
        <f>VLOOKUP(Tableau2579[[#This Row],[PLACE QUIMPERLE]],PointsClassement[],2,FALSE)</f>
        <v xml:space="preserve"> </v>
      </c>
      <c r="K97" s="5" t="s">
        <v>2</v>
      </c>
      <c r="L97" s="8" t="str">
        <f>VLOOKUP(Tableau2579[[#This Row],[PLACE ERGUE]],PointsClassement[],2,FALSE)</f>
        <v xml:space="preserve"> </v>
      </c>
      <c r="M97" s="5" t="s">
        <v>2</v>
      </c>
      <c r="N97" s="8" t="str">
        <f>VLOOKUP(Tableau2579[[#This Row],[PLACE TREGUNC]],PointsClassement[],2,FALSE)</f>
        <v xml:space="preserve"> </v>
      </c>
      <c r="O97" s="5" t="s">
        <v>2</v>
      </c>
      <c r="P97" s="8" t="str">
        <f>VLOOKUP(Tableau2579[[#This Row],[PLACE SCAER]],PointsClassement[],2,FALSE)</f>
        <v xml:space="preserve"> </v>
      </c>
      <c r="Q97" s="5" t="s">
        <v>2</v>
      </c>
      <c r="R97" s="8" t="str">
        <f>VLOOKUP(Tableau2579[[#This Row],[PLACE GOUEZEC]],PointsClassement[],2,FALSE)</f>
        <v xml:space="preserve"> </v>
      </c>
      <c r="S97" s="8">
        <v>0</v>
      </c>
      <c r="T97" s="6">
        <v>0</v>
      </c>
      <c r="U97" s="7">
        <f>SUM(F97,H97,J97,L97,N97,P97,R97,T97,Tableau2579[[#This Row],[JOKER]])</f>
        <v>0</v>
      </c>
    </row>
    <row r="98" spans="1:21" ht="15" hidden="1" customHeight="1" x14ac:dyDescent="0.35">
      <c r="A98">
        <v>93</v>
      </c>
      <c r="E98" s="3" t="s">
        <v>2</v>
      </c>
      <c r="F98" s="8" t="str">
        <f>VLOOKUP(Tableau2579[[#This Row],[PLACE QUIMPER]],PointsClassement[],2,FALSE)</f>
        <v xml:space="preserve"> </v>
      </c>
      <c r="G98" s="5" t="s">
        <v>2</v>
      </c>
      <c r="H98" s="8" t="str">
        <f>VLOOKUP(Tableau2579[[#This Row],[PLACE RIEC]],PointsClassement[],2,FALSE)</f>
        <v xml:space="preserve"> </v>
      </c>
      <c r="I98" s="5" t="s">
        <v>2</v>
      </c>
      <c r="J98" s="8" t="str">
        <f>VLOOKUP(Tableau2579[[#This Row],[PLACE QUIMPERLE]],PointsClassement[],2,FALSE)</f>
        <v xml:space="preserve"> </v>
      </c>
      <c r="K98" s="5" t="s">
        <v>2</v>
      </c>
      <c r="L98" s="8" t="str">
        <f>VLOOKUP(Tableau2579[[#This Row],[PLACE ERGUE]],PointsClassement[],2,FALSE)</f>
        <v xml:space="preserve"> </v>
      </c>
      <c r="M98" s="5" t="s">
        <v>2</v>
      </c>
      <c r="N98" s="8" t="str">
        <f>VLOOKUP(Tableau2579[[#This Row],[PLACE TREGUNC]],PointsClassement[],2,FALSE)</f>
        <v xml:space="preserve"> </v>
      </c>
      <c r="O98" s="5" t="s">
        <v>2</v>
      </c>
      <c r="P98" s="8" t="str">
        <f>VLOOKUP(Tableau2579[[#This Row],[PLACE SCAER]],PointsClassement[],2,FALSE)</f>
        <v xml:space="preserve"> </v>
      </c>
      <c r="Q98" s="5" t="s">
        <v>2</v>
      </c>
      <c r="R98" s="8" t="str">
        <f>VLOOKUP(Tableau2579[[#This Row],[PLACE GOUEZEC]],PointsClassement[],2,FALSE)</f>
        <v xml:space="preserve"> </v>
      </c>
      <c r="S98" s="8">
        <v>0</v>
      </c>
      <c r="T98" s="6">
        <v>0</v>
      </c>
      <c r="U98" s="7">
        <f>SUM(F98,H98,J98,L98,N98,P98,R98,T98,Tableau2579[[#This Row],[JOKER]])</f>
        <v>0</v>
      </c>
    </row>
    <row r="99" spans="1:21" ht="15" hidden="1" customHeight="1" x14ac:dyDescent="0.35">
      <c r="A99">
        <v>94</v>
      </c>
      <c r="E99" s="3" t="s">
        <v>2</v>
      </c>
      <c r="F99" s="8" t="str">
        <f>VLOOKUP(Tableau2579[[#This Row],[PLACE QUIMPER]],PointsClassement[],2,FALSE)</f>
        <v xml:space="preserve"> </v>
      </c>
      <c r="G99" s="5" t="s">
        <v>2</v>
      </c>
      <c r="H99" s="8" t="str">
        <f>VLOOKUP(Tableau2579[[#This Row],[PLACE RIEC]],PointsClassement[],2,FALSE)</f>
        <v xml:space="preserve"> </v>
      </c>
      <c r="I99" s="5" t="s">
        <v>2</v>
      </c>
      <c r="J99" s="8" t="str">
        <f>VLOOKUP(Tableau2579[[#This Row],[PLACE QUIMPERLE]],PointsClassement[],2,FALSE)</f>
        <v xml:space="preserve"> </v>
      </c>
      <c r="K99" s="5" t="s">
        <v>2</v>
      </c>
      <c r="L99" s="8" t="str">
        <f>VLOOKUP(Tableau2579[[#This Row],[PLACE ERGUE]],PointsClassement[],2,FALSE)</f>
        <v xml:space="preserve"> </v>
      </c>
      <c r="M99" s="5" t="s">
        <v>2</v>
      </c>
      <c r="N99" s="8" t="str">
        <f>VLOOKUP(Tableau2579[[#This Row],[PLACE TREGUNC]],PointsClassement[],2,FALSE)</f>
        <v xml:space="preserve"> </v>
      </c>
      <c r="O99" s="5" t="s">
        <v>2</v>
      </c>
      <c r="P99" s="8" t="str">
        <f>VLOOKUP(Tableau2579[[#This Row],[PLACE SCAER]],PointsClassement[],2,FALSE)</f>
        <v xml:space="preserve"> </v>
      </c>
      <c r="Q99" s="5" t="s">
        <v>2</v>
      </c>
      <c r="R99" s="8" t="str">
        <f>VLOOKUP(Tableau2579[[#This Row],[PLACE GOUEZEC]],PointsClassement[],2,FALSE)</f>
        <v xml:space="preserve"> </v>
      </c>
      <c r="S99" s="8">
        <v>0</v>
      </c>
      <c r="T99" s="6">
        <v>0</v>
      </c>
      <c r="U99" s="7">
        <f>SUM(F99,H99,J99,L99,N99,P99,R99,T99,Tableau2579[[#This Row],[JOKER]])</f>
        <v>0</v>
      </c>
    </row>
    <row r="100" spans="1:21" ht="15" hidden="1" customHeight="1" x14ac:dyDescent="0.35">
      <c r="A100">
        <v>95</v>
      </c>
      <c r="E100" s="3" t="s">
        <v>2</v>
      </c>
      <c r="F100" s="8" t="str">
        <f>VLOOKUP(Tableau2579[[#This Row],[PLACE QUIMPER]],PointsClassement[],2,FALSE)</f>
        <v xml:space="preserve"> </v>
      </c>
      <c r="G100" s="5" t="s">
        <v>2</v>
      </c>
      <c r="H100" s="8" t="str">
        <f>VLOOKUP(Tableau2579[[#This Row],[PLACE RIEC]],PointsClassement[],2,FALSE)</f>
        <v xml:space="preserve"> </v>
      </c>
      <c r="I100" s="5" t="s">
        <v>2</v>
      </c>
      <c r="J100" s="8" t="str">
        <f>VLOOKUP(Tableau2579[[#This Row],[PLACE QUIMPERLE]],PointsClassement[],2,FALSE)</f>
        <v xml:space="preserve"> </v>
      </c>
      <c r="K100" s="5" t="s">
        <v>2</v>
      </c>
      <c r="L100" s="8" t="str">
        <f>VLOOKUP(Tableau2579[[#This Row],[PLACE ERGUE]],PointsClassement[],2,FALSE)</f>
        <v xml:space="preserve"> </v>
      </c>
      <c r="M100" s="5" t="s">
        <v>2</v>
      </c>
      <c r="N100" s="8" t="str">
        <f>VLOOKUP(Tableau2579[[#This Row],[PLACE TREGUNC]],PointsClassement[],2,FALSE)</f>
        <v xml:space="preserve"> </v>
      </c>
      <c r="O100" s="5" t="s">
        <v>2</v>
      </c>
      <c r="P100" s="8" t="str">
        <f>VLOOKUP(Tableau2579[[#This Row],[PLACE SCAER]],PointsClassement[],2,FALSE)</f>
        <v xml:space="preserve"> </v>
      </c>
      <c r="Q100" s="5" t="s">
        <v>2</v>
      </c>
      <c r="R100" s="8" t="str">
        <f>VLOOKUP(Tableau2579[[#This Row],[PLACE GOUEZEC]],PointsClassement[],2,FALSE)</f>
        <v xml:space="preserve"> </v>
      </c>
      <c r="S100" s="8">
        <v>0</v>
      </c>
      <c r="T100" s="6">
        <v>0</v>
      </c>
      <c r="U100" s="7">
        <f>SUM(F100,H100,J100,L100,N100,P100,R100,T100,Tableau2579[[#This Row],[JOKER]])</f>
        <v>0</v>
      </c>
    </row>
    <row r="101" spans="1:21" hidden="1" x14ac:dyDescent="0.35">
      <c r="A101">
        <v>96</v>
      </c>
      <c r="E101" s="3" t="s">
        <v>2</v>
      </c>
      <c r="F101" s="8" t="str">
        <f>VLOOKUP(Tableau2579[[#This Row],[PLACE QUIMPER]],PointsClassement[],2,FALSE)</f>
        <v xml:space="preserve"> </v>
      </c>
      <c r="G101" s="5" t="s">
        <v>2</v>
      </c>
      <c r="H101" s="8" t="str">
        <f>VLOOKUP(Tableau2579[[#This Row],[PLACE RIEC]],PointsClassement[],2,FALSE)</f>
        <v xml:space="preserve"> </v>
      </c>
      <c r="I101" s="5" t="s">
        <v>2</v>
      </c>
      <c r="J101" s="8" t="str">
        <f>VLOOKUP(Tableau2579[[#This Row],[PLACE QUIMPERLE]],PointsClassement[],2,FALSE)</f>
        <v xml:space="preserve"> </v>
      </c>
      <c r="K101" s="5" t="s">
        <v>2</v>
      </c>
      <c r="L101" s="8" t="str">
        <f>VLOOKUP(Tableau2579[[#This Row],[PLACE ERGUE]],PointsClassement[],2,FALSE)</f>
        <v xml:space="preserve"> </v>
      </c>
      <c r="M101" s="5" t="s">
        <v>2</v>
      </c>
      <c r="N101" s="8" t="str">
        <f>VLOOKUP(Tableau2579[[#This Row],[PLACE TREGUNC]],PointsClassement[],2,FALSE)</f>
        <v xml:space="preserve"> </v>
      </c>
      <c r="O101" s="5" t="s">
        <v>2</v>
      </c>
      <c r="P101" s="8" t="str">
        <f>VLOOKUP(Tableau2579[[#This Row],[PLACE SCAER]],PointsClassement[],2,FALSE)</f>
        <v xml:space="preserve"> </v>
      </c>
      <c r="Q101" s="5" t="s">
        <v>2</v>
      </c>
      <c r="R101" s="8" t="str">
        <f>VLOOKUP(Tableau2579[[#This Row],[PLACE GOUEZEC]],PointsClassement[],2,FALSE)</f>
        <v xml:space="preserve"> </v>
      </c>
      <c r="S101" s="8">
        <v>0</v>
      </c>
      <c r="T101" s="6">
        <v>0</v>
      </c>
      <c r="U101" s="7">
        <f>SUM(F101,H101,J101,L101,N101,P101,R101,T101,Tableau2579[[#This Row],[JOKER]])</f>
        <v>0</v>
      </c>
    </row>
    <row r="102" spans="1:21" hidden="1" x14ac:dyDescent="0.35">
      <c r="A102">
        <v>97</v>
      </c>
      <c r="E102" s="3" t="s">
        <v>2</v>
      </c>
      <c r="F102" s="8" t="str">
        <f>VLOOKUP(Tableau2579[[#This Row],[PLACE QUIMPER]],PointsClassement[],2,FALSE)</f>
        <v xml:space="preserve"> </v>
      </c>
      <c r="G102" s="5" t="s">
        <v>2</v>
      </c>
      <c r="H102" s="8" t="str">
        <f>VLOOKUP(Tableau2579[[#This Row],[PLACE RIEC]],PointsClassement[],2,FALSE)</f>
        <v xml:space="preserve"> </v>
      </c>
      <c r="I102" s="5" t="s">
        <v>2</v>
      </c>
      <c r="J102" s="8" t="str">
        <f>VLOOKUP(Tableau2579[[#This Row],[PLACE QUIMPERLE]],PointsClassement[],2,FALSE)</f>
        <v xml:space="preserve"> </v>
      </c>
      <c r="K102" s="5" t="s">
        <v>2</v>
      </c>
      <c r="L102" s="8" t="str">
        <f>VLOOKUP(Tableau2579[[#This Row],[PLACE ERGUE]],PointsClassement[],2,FALSE)</f>
        <v xml:space="preserve"> </v>
      </c>
      <c r="M102" s="5" t="s">
        <v>2</v>
      </c>
      <c r="N102" s="8" t="str">
        <f>VLOOKUP(Tableau2579[[#This Row],[PLACE TREGUNC]],PointsClassement[],2,FALSE)</f>
        <v xml:space="preserve"> </v>
      </c>
      <c r="O102" s="5" t="s">
        <v>2</v>
      </c>
      <c r="P102" s="8" t="str">
        <f>VLOOKUP(Tableau2579[[#This Row],[PLACE SCAER]],PointsClassement[],2,FALSE)</f>
        <v xml:space="preserve"> </v>
      </c>
      <c r="Q102" s="5" t="s">
        <v>2</v>
      </c>
      <c r="R102" s="8" t="str">
        <f>VLOOKUP(Tableau2579[[#This Row],[PLACE GOUEZEC]],PointsClassement[],2,FALSE)</f>
        <v xml:space="preserve"> </v>
      </c>
      <c r="S102" s="8">
        <v>0</v>
      </c>
      <c r="T102" s="6">
        <v>0</v>
      </c>
      <c r="U102" s="7">
        <f>SUM(F102,H102,J102,L102,N102,P102,R102,T102,Tableau2579[[#This Row],[JOKER]])</f>
        <v>0</v>
      </c>
    </row>
    <row r="103" spans="1:21" hidden="1" x14ac:dyDescent="0.35">
      <c r="A103">
        <v>98</v>
      </c>
      <c r="E103" s="3" t="s">
        <v>2</v>
      </c>
      <c r="F103" s="8" t="str">
        <f>VLOOKUP(Tableau2579[[#This Row],[PLACE QUIMPER]],PointsClassement[],2,FALSE)</f>
        <v xml:space="preserve"> </v>
      </c>
      <c r="G103" s="5" t="s">
        <v>2</v>
      </c>
      <c r="H103" s="8" t="str">
        <f>VLOOKUP(Tableau2579[[#This Row],[PLACE RIEC]],PointsClassement[],2,FALSE)</f>
        <v xml:space="preserve"> </v>
      </c>
      <c r="I103" s="5" t="s">
        <v>2</v>
      </c>
      <c r="J103" s="8" t="str">
        <f>VLOOKUP(Tableau2579[[#This Row],[PLACE QUIMPERLE]],PointsClassement[],2,FALSE)</f>
        <v xml:space="preserve"> </v>
      </c>
      <c r="K103" s="5" t="s">
        <v>2</v>
      </c>
      <c r="L103" s="8" t="str">
        <f>VLOOKUP(Tableau2579[[#This Row],[PLACE ERGUE]],PointsClassement[],2,FALSE)</f>
        <v xml:space="preserve"> </v>
      </c>
      <c r="M103" s="5" t="s">
        <v>2</v>
      </c>
      <c r="N103" s="8" t="str">
        <f>VLOOKUP(Tableau2579[[#This Row],[PLACE TREGUNC]],PointsClassement[],2,FALSE)</f>
        <v xml:space="preserve"> </v>
      </c>
      <c r="O103" s="5" t="s">
        <v>2</v>
      </c>
      <c r="P103" s="8" t="str">
        <f>VLOOKUP(Tableau2579[[#This Row],[PLACE SCAER]],PointsClassement[],2,FALSE)</f>
        <v xml:space="preserve"> </v>
      </c>
      <c r="Q103" s="5" t="s">
        <v>2</v>
      </c>
      <c r="R103" s="8" t="str">
        <f>VLOOKUP(Tableau2579[[#This Row],[PLACE GOUEZEC]],PointsClassement[],2,FALSE)</f>
        <v xml:space="preserve"> </v>
      </c>
      <c r="S103" s="8">
        <v>0</v>
      </c>
      <c r="T103" s="6">
        <v>0</v>
      </c>
      <c r="U103" s="7">
        <f>SUM(F103,H103,J103,L103,N103,P103,R103,T103,Tableau2579[[#This Row],[JOKER]])</f>
        <v>0</v>
      </c>
    </row>
    <row r="104" spans="1:21" hidden="1" x14ac:dyDescent="0.35">
      <c r="A104">
        <v>99</v>
      </c>
      <c r="E104" s="3" t="s">
        <v>2</v>
      </c>
      <c r="F104" s="8" t="str">
        <f>VLOOKUP(Tableau2579[[#This Row],[PLACE QUIMPER]],PointsClassement[],2,FALSE)</f>
        <v xml:space="preserve"> </v>
      </c>
      <c r="G104" s="5" t="s">
        <v>2</v>
      </c>
      <c r="H104" s="8" t="str">
        <f>VLOOKUP(Tableau2579[[#This Row],[PLACE RIEC]],PointsClassement[],2,FALSE)</f>
        <v xml:space="preserve"> </v>
      </c>
      <c r="I104" s="5" t="s">
        <v>2</v>
      </c>
      <c r="J104" s="8" t="str">
        <f>VLOOKUP(Tableau2579[[#This Row],[PLACE QUIMPERLE]],PointsClassement[],2,FALSE)</f>
        <v xml:space="preserve"> </v>
      </c>
      <c r="K104" s="5" t="s">
        <v>2</v>
      </c>
      <c r="L104" s="8" t="str">
        <f>VLOOKUP(Tableau2579[[#This Row],[PLACE ERGUE]],PointsClassement[],2,FALSE)</f>
        <v xml:space="preserve"> </v>
      </c>
      <c r="M104" s="5" t="s">
        <v>2</v>
      </c>
      <c r="N104" s="8" t="str">
        <f>VLOOKUP(Tableau2579[[#This Row],[PLACE TREGUNC]],PointsClassement[],2,FALSE)</f>
        <v xml:space="preserve"> </v>
      </c>
      <c r="O104" s="5" t="s">
        <v>2</v>
      </c>
      <c r="P104" s="8" t="str">
        <f>VLOOKUP(Tableau2579[[#This Row],[PLACE SCAER]],PointsClassement[],2,FALSE)</f>
        <v xml:space="preserve"> </v>
      </c>
      <c r="Q104" s="5" t="s">
        <v>2</v>
      </c>
      <c r="R104" s="8" t="str">
        <f>VLOOKUP(Tableau2579[[#This Row],[PLACE GOUEZEC]],PointsClassement[],2,FALSE)</f>
        <v xml:space="preserve"> </v>
      </c>
      <c r="S104" s="8">
        <v>0</v>
      </c>
      <c r="T104" s="6">
        <v>0</v>
      </c>
      <c r="U104" s="7">
        <f>SUM(F104,H104,J104,L104,N104,P104,R104,T104,Tableau2579[[#This Row],[JOKER]])</f>
        <v>0</v>
      </c>
    </row>
    <row r="105" spans="1:21" hidden="1" x14ac:dyDescent="0.35">
      <c r="A105">
        <v>100</v>
      </c>
      <c r="E105" s="3" t="s">
        <v>2</v>
      </c>
      <c r="F105" s="8" t="str">
        <f>VLOOKUP(Tableau2579[[#This Row],[PLACE QUIMPER]],PointsClassement[],2,FALSE)</f>
        <v xml:space="preserve"> </v>
      </c>
      <c r="G105" s="5" t="s">
        <v>2</v>
      </c>
      <c r="H105" s="8" t="str">
        <f>VLOOKUP(Tableau2579[[#This Row],[PLACE RIEC]],PointsClassement[],2,FALSE)</f>
        <v xml:space="preserve"> </v>
      </c>
      <c r="I105" s="5" t="s">
        <v>2</v>
      </c>
      <c r="J105" s="8" t="str">
        <f>VLOOKUP(Tableau2579[[#This Row],[PLACE QUIMPERLE]],PointsClassement[],2,FALSE)</f>
        <v xml:space="preserve"> </v>
      </c>
      <c r="K105" s="5" t="s">
        <v>2</v>
      </c>
      <c r="L105" s="8" t="str">
        <f>VLOOKUP(Tableau2579[[#This Row],[PLACE ERGUE]],PointsClassement[],2,FALSE)</f>
        <v xml:space="preserve"> </v>
      </c>
      <c r="M105" s="5" t="s">
        <v>2</v>
      </c>
      <c r="N105" s="8" t="str">
        <f>VLOOKUP(Tableau2579[[#This Row],[PLACE TREGUNC]],PointsClassement[],2,FALSE)</f>
        <v xml:space="preserve"> </v>
      </c>
      <c r="O105" s="5" t="s">
        <v>2</v>
      </c>
      <c r="P105" s="8" t="str">
        <f>VLOOKUP(Tableau2579[[#This Row],[PLACE SCAER]],PointsClassement[],2,FALSE)</f>
        <v xml:space="preserve"> </v>
      </c>
      <c r="Q105" s="5" t="s">
        <v>2</v>
      </c>
      <c r="R105" s="8" t="str">
        <f>VLOOKUP(Tableau2579[[#This Row],[PLACE GOUEZEC]],PointsClassement[],2,FALSE)</f>
        <v xml:space="preserve"> </v>
      </c>
      <c r="S105" s="8">
        <v>0</v>
      </c>
      <c r="T105" s="6">
        <v>0</v>
      </c>
      <c r="U105" s="7">
        <f>SUM(F105,H105,J105,L105,N105,P105,R105,T105,Tableau2579[[#This Row],[JOKER]])</f>
        <v>0</v>
      </c>
    </row>
    <row r="106" spans="1:21" hidden="1" x14ac:dyDescent="0.35">
      <c r="A106">
        <v>101</v>
      </c>
      <c r="E106" s="3" t="s">
        <v>2</v>
      </c>
      <c r="F106" s="8" t="str">
        <f>VLOOKUP(Tableau2579[[#This Row],[PLACE QUIMPER]],PointsClassement[],2,FALSE)</f>
        <v xml:space="preserve"> </v>
      </c>
      <c r="G106" s="5" t="s">
        <v>2</v>
      </c>
      <c r="H106" s="8" t="str">
        <f>VLOOKUP(Tableau2579[[#This Row],[PLACE RIEC]],PointsClassement[],2,FALSE)</f>
        <v xml:space="preserve"> </v>
      </c>
      <c r="I106" s="5" t="s">
        <v>2</v>
      </c>
      <c r="J106" s="8" t="str">
        <f>VLOOKUP(Tableau2579[[#This Row],[PLACE QUIMPERLE]],PointsClassement[],2,FALSE)</f>
        <v xml:space="preserve"> </v>
      </c>
      <c r="K106" s="5" t="s">
        <v>2</v>
      </c>
      <c r="L106" s="8" t="str">
        <f>VLOOKUP(Tableau2579[[#This Row],[PLACE ERGUE]],PointsClassement[],2,FALSE)</f>
        <v xml:space="preserve"> </v>
      </c>
      <c r="M106" s="5" t="s">
        <v>2</v>
      </c>
      <c r="N106" s="8" t="str">
        <f>VLOOKUP(Tableau2579[[#This Row],[PLACE TREGUNC]],PointsClassement[],2,FALSE)</f>
        <v xml:space="preserve"> </v>
      </c>
      <c r="O106" s="5" t="s">
        <v>2</v>
      </c>
      <c r="P106" s="8" t="str">
        <f>VLOOKUP(Tableau2579[[#This Row],[PLACE SCAER]],PointsClassement[],2,FALSE)</f>
        <v xml:space="preserve"> </v>
      </c>
      <c r="Q106" s="5" t="s">
        <v>2</v>
      </c>
      <c r="R106" s="8" t="str">
        <f>VLOOKUP(Tableau2579[[#This Row],[PLACE GOUEZEC]],PointsClassement[],2,FALSE)</f>
        <v xml:space="preserve"> </v>
      </c>
      <c r="S106" s="8">
        <v>0</v>
      </c>
      <c r="T106" s="6">
        <v>0</v>
      </c>
      <c r="U106" s="7">
        <f>SUM(F106,H106,J106,L106,N106,P106,R106,T106,Tableau2579[[#This Row],[JOKER]])</f>
        <v>0</v>
      </c>
    </row>
    <row r="107" spans="1:21" hidden="1" x14ac:dyDescent="0.35">
      <c r="A107">
        <v>102</v>
      </c>
      <c r="E107" s="3" t="s">
        <v>2</v>
      </c>
      <c r="F107" s="8" t="str">
        <f>VLOOKUP(Tableau2579[[#This Row],[PLACE QUIMPER]],PointsClassement[],2,FALSE)</f>
        <v xml:space="preserve"> </v>
      </c>
      <c r="G107" s="5" t="s">
        <v>2</v>
      </c>
      <c r="H107" s="8" t="str">
        <f>VLOOKUP(Tableau2579[[#This Row],[PLACE RIEC]],PointsClassement[],2,FALSE)</f>
        <v xml:space="preserve"> </v>
      </c>
      <c r="I107" s="5" t="s">
        <v>2</v>
      </c>
      <c r="J107" s="8" t="str">
        <f>VLOOKUP(Tableau2579[[#This Row],[PLACE QUIMPERLE]],PointsClassement[],2,FALSE)</f>
        <v xml:space="preserve"> </v>
      </c>
      <c r="K107" s="5" t="s">
        <v>2</v>
      </c>
      <c r="L107" s="8" t="str">
        <f>VLOOKUP(Tableau2579[[#This Row],[PLACE ERGUE]],PointsClassement[],2,FALSE)</f>
        <v xml:space="preserve"> </v>
      </c>
      <c r="M107" s="5" t="s">
        <v>2</v>
      </c>
      <c r="N107" s="8" t="str">
        <f>VLOOKUP(Tableau2579[[#This Row],[PLACE TREGUNC]],PointsClassement[],2,FALSE)</f>
        <v xml:space="preserve"> </v>
      </c>
      <c r="O107" s="5" t="s">
        <v>2</v>
      </c>
      <c r="P107" s="8" t="str">
        <f>VLOOKUP(Tableau2579[[#This Row],[PLACE SCAER]],PointsClassement[],2,FALSE)</f>
        <v xml:space="preserve"> </v>
      </c>
      <c r="Q107" s="5" t="s">
        <v>2</v>
      </c>
      <c r="R107" s="8" t="str">
        <f>VLOOKUP(Tableau2579[[#This Row],[PLACE GOUEZEC]],PointsClassement[],2,FALSE)</f>
        <v xml:space="preserve"> </v>
      </c>
      <c r="S107" s="8">
        <v>0</v>
      </c>
      <c r="T107" s="6">
        <v>0</v>
      </c>
      <c r="U107" s="7">
        <f>SUM(F107,H107,J107,L107,N107,P107,R107,T107,Tableau2579[[#This Row],[JOKER]])</f>
        <v>0</v>
      </c>
    </row>
    <row r="108" spans="1:21" hidden="1" x14ac:dyDescent="0.35">
      <c r="A108">
        <v>103</v>
      </c>
      <c r="E108" s="3" t="s">
        <v>2</v>
      </c>
      <c r="F108" s="8" t="str">
        <f>VLOOKUP(Tableau2579[[#This Row],[PLACE QUIMPER]],PointsClassement[],2,FALSE)</f>
        <v xml:space="preserve"> </v>
      </c>
      <c r="G108" s="5" t="s">
        <v>2</v>
      </c>
      <c r="H108" s="8" t="str">
        <f>VLOOKUP(Tableau2579[[#This Row],[PLACE RIEC]],PointsClassement[],2,FALSE)</f>
        <v xml:space="preserve"> </v>
      </c>
      <c r="I108" s="5" t="s">
        <v>2</v>
      </c>
      <c r="J108" s="8" t="str">
        <f>VLOOKUP(Tableau2579[[#This Row],[PLACE QUIMPERLE]],PointsClassement[],2,FALSE)</f>
        <v xml:space="preserve"> </v>
      </c>
      <c r="K108" s="5" t="s">
        <v>2</v>
      </c>
      <c r="L108" s="8" t="str">
        <f>VLOOKUP(Tableau2579[[#This Row],[PLACE ERGUE]],PointsClassement[],2,FALSE)</f>
        <v xml:space="preserve"> </v>
      </c>
      <c r="M108" s="5" t="s">
        <v>2</v>
      </c>
      <c r="N108" s="8" t="str">
        <f>VLOOKUP(Tableau2579[[#This Row],[PLACE TREGUNC]],PointsClassement[],2,FALSE)</f>
        <v xml:space="preserve"> </v>
      </c>
      <c r="O108" s="5" t="s">
        <v>2</v>
      </c>
      <c r="P108" s="8" t="str">
        <f>VLOOKUP(Tableau2579[[#This Row],[PLACE SCAER]],PointsClassement[],2,FALSE)</f>
        <v xml:space="preserve"> </v>
      </c>
      <c r="Q108" s="5" t="s">
        <v>2</v>
      </c>
      <c r="R108" s="8" t="str">
        <f>VLOOKUP(Tableau2579[[#This Row],[PLACE GOUEZEC]],PointsClassement[],2,FALSE)</f>
        <v xml:space="preserve"> </v>
      </c>
      <c r="S108" s="8">
        <v>0</v>
      </c>
      <c r="T108" s="6">
        <v>0</v>
      </c>
      <c r="U108" s="7">
        <f>SUM(F108,H108,J108,L108,N108,P108,R108,T108,Tableau2579[[#This Row],[JOKER]])</f>
        <v>0</v>
      </c>
    </row>
    <row r="109" spans="1:21" hidden="1" x14ac:dyDescent="0.35">
      <c r="A109">
        <v>104</v>
      </c>
      <c r="E109" s="3" t="s">
        <v>2</v>
      </c>
      <c r="F109" s="8" t="str">
        <f>VLOOKUP(Tableau2579[[#This Row],[PLACE QUIMPER]],PointsClassement[],2,FALSE)</f>
        <v xml:space="preserve"> </v>
      </c>
      <c r="G109" s="5" t="s">
        <v>2</v>
      </c>
      <c r="H109" s="8" t="str">
        <f>VLOOKUP(Tableau2579[[#This Row],[PLACE RIEC]],PointsClassement[],2,FALSE)</f>
        <v xml:space="preserve"> </v>
      </c>
      <c r="I109" s="5" t="s">
        <v>2</v>
      </c>
      <c r="J109" s="8" t="str">
        <f>VLOOKUP(Tableau2579[[#This Row],[PLACE QUIMPERLE]],PointsClassement[],2,FALSE)</f>
        <v xml:space="preserve"> </v>
      </c>
      <c r="K109" s="5" t="s">
        <v>2</v>
      </c>
      <c r="L109" s="8" t="str">
        <f>VLOOKUP(Tableau2579[[#This Row],[PLACE ERGUE]],PointsClassement[],2,FALSE)</f>
        <v xml:space="preserve"> </v>
      </c>
      <c r="M109" s="5" t="s">
        <v>2</v>
      </c>
      <c r="N109" s="8" t="str">
        <f>VLOOKUP(Tableau2579[[#This Row],[PLACE TREGUNC]],PointsClassement[],2,FALSE)</f>
        <v xml:space="preserve"> </v>
      </c>
      <c r="O109" s="5" t="s">
        <v>2</v>
      </c>
      <c r="P109" s="8" t="str">
        <f>VLOOKUP(Tableau2579[[#This Row],[PLACE SCAER]],PointsClassement[],2,FALSE)</f>
        <v xml:space="preserve"> </v>
      </c>
      <c r="Q109" s="5" t="s">
        <v>2</v>
      </c>
      <c r="R109" s="8" t="str">
        <f>VLOOKUP(Tableau2579[[#This Row],[PLACE GOUEZEC]],PointsClassement[],2,FALSE)</f>
        <v xml:space="preserve"> </v>
      </c>
      <c r="S109" s="8">
        <v>0</v>
      </c>
      <c r="T109" s="6">
        <v>0</v>
      </c>
      <c r="U109" s="7">
        <f>SUM(F109,H109,J109,L109,N109,P109,R109,T109,Tableau2579[[#This Row],[JOKER]])</f>
        <v>0</v>
      </c>
    </row>
    <row r="112" spans="1:21" ht="21" x14ac:dyDescent="0.5">
      <c r="B112" s="2" t="s">
        <v>25</v>
      </c>
    </row>
    <row r="113" spans="1:22" x14ac:dyDescent="0.35">
      <c r="E113" s="33" t="s">
        <v>4</v>
      </c>
      <c r="F113" s="33"/>
      <c r="G113" s="33" t="s">
        <v>5</v>
      </c>
      <c r="H113" s="33"/>
      <c r="I113" s="33" t="s">
        <v>60</v>
      </c>
      <c r="J113" s="33"/>
      <c r="K113" s="33"/>
      <c r="L113" s="33"/>
      <c r="M113" s="33"/>
      <c r="N113" s="33"/>
      <c r="O113" s="33"/>
      <c r="P113" s="33"/>
      <c r="Q113" s="33"/>
      <c r="R113" s="33"/>
    </row>
    <row r="114" spans="1:22" x14ac:dyDescent="0.35">
      <c r="B114" t="s">
        <v>6</v>
      </c>
      <c r="C114" t="s">
        <v>7</v>
      </c>
      <c r="D114" t="s">
        <v>8</v>
      </c>
      <c r="E114" t="s">
        <v>13</v>
      </c>
      <c r="F114" t="s">
        <v>14</v>
      </c>
      <c r="G114" t="s">
        <v>17</v>
      </c>
      <c r="H114" t="s">
        <v>18</v>
      </c>
      <c r="I114" t="s">
        <v>11</v>
      </c>
      <c r="J114" t="s">
        <v>12</v>
      </c>
      <c r="K114" t="s">
        <v>19</v>
      </c>
      <c r="L114" t="s">
        <v>20</v>
      </c>
      <c r="M114" t="s">
        <v>9</v>
      </c>
      <c r="N114" t="s">
        <v>10</v>
      </c>
      <c r="O114" t="s">
        <v>21</v>
      </c>
      <c r="P114" t="s">
        <v>22</v>
      </c>
      <c r="Q114" t="s">
        <v>23</v>
      </c>
      <c r="R114" t="s">
        <v>24</v>
      </c>
      <c r="S114" t="s">
        <v>58</v>
      </c>
      <c r="T114" t="s">
        <v>15</v>
      </c>
      <c r="U114" t="s">
        <v>16</v>
      </c>
      <c r="V114" t="s">
        <v>2</v>
      </c>
    </row>
    <row r="115" spans="1:22" x14ac:dyDescent="0.35">
      <c r="A115">
        <v>1</v>
      </c>
      <c r="B115" t="s">
        <v>141</v>
      </c>
      <c r="C115" t="s">
        <v>259</v>
      </c>
      <c r="D115" t="s">
        <v>78</v>
      </c>
      <c r="E115" s="3">
        <v>1</v>
      </c>
      <c r="F115" s="8">
        <f>VLOOKUP(Tableau25681017[[#This Row],[PLACE QUIMPER]],PointsClassement[],2,FALSE)</f>
        <v>100</v>
      </c>
      <c r="G115" s="5">
        <v>1</v>
      </c>
      <c r="H115" s="8">
        <f>VLOOKUP(Tableau25681017[[#This Row],[PLACE RIEC]],PointsClassement[],2,FALSE)</f>
        <v>100</v>
      </c>
      <c r="I115" s="5">
        <v>1</v>
      </c>
      <c r="J115" s="8">
        <f>VLOOKUP(Tableau25681017[[#This Row],[PLACE QUIMPERLE]],PointsClassement[],2,FALSE)</f>
        <v>100</v>
      </c>
      <c r="K115" s="5" t="s">
        <v>2</v>
      </c>
      <c r="L115" s="8" t="str">
        <f>VLOOKUP(Tableau25681017[[#This Row],[PLACE ERGUE]],PointsClassement[],2,FALSE)</f>
        <v xml:space="preserve"> </v>
      </c>
      <c r="M115" s="5" t="s">
        <v>2</v>
      </c>
      <c r="N115" s="8" t="str">
        <f>VLOOKUP(Tableau25681017[[#This Row],[PLACE TREGUNC]],PointsClassement[],2,FALSE)</f>
        <v xml:space="preserve"> </v>
      </c>
      <c r="O115" s="5" t="s">
        <v>2</v>
      </c>
      <c r="P115" s="8" t="str">
        <f>VLOOKUP(Tableau25681017[[#This Row],[PLACE SCAER]],PointsClassement[],2,FALSE)</f>
        <v xml:space="preserve"> </v>
      </c>
      <c r="Q115" s="5" t="s">
        <v>2</v>
      </c>
      <c r="R115" s="8" t="str">
        <f>VLOOKUP(Tableau25681017[[#This Row],[PLACE GOUEZEC]],PointsClassement[],2,FALSE)</f>
        <v xml:space="preserve"> </v>
      </c>
      <c r="S115" s="8"/>
      <c r="T115" s="6"/>
      <c r="U115" s="7">
        <f>SUM(F115,H115,J115,L115,N115,P115,R115,T115,Tableau25681017[[#This Row],[JOKER]])</f>
        <v>300</v>
      </c>
    </row>
    <row r="116" spans="1:22" x14ac:dyDescent="0.35">
      <c r="A116">
        <v>2</v>
      </c>
      <c r="B116" t="s">
        <v>134</v>
      </c>
      <c r="C116" t="s">
        <v>172</v>
      </c>
      <c r="D116" t="s">
        <v>74</v>
      </c>
      <c r="E116" s="3">
        <v>4</v>
      </c>
      <c r="F116" s="8">
        <f>VLOOKUP(Tableau25681017[[#This Row],[PLACE QUIMPER]],PointsClassement[],2,FALSE)</f>
        <v>85</v>
      </c>
      <c r="G116" s="5">
        <v>3</v>
      </c>
      <c r="H116" s="8">
        <f>VLOOKUP(Tableau25681017[[#This Row],[PLACE RIEC]],PointsClassement[],2,FALSE)</f>
        <v>90</v>
      </c>
      <c r="I116" s="5">
        <v>3</v>
      </c>
      <c r="J116" s="8">
        <f>VLOOKUP(Tableau25681017[[#This Row],[PLACE QUIMPERLE]],PointsClassement[],2,FALSE)</f>
        <v>90</v>
      </c>
      <c r="K116" s="5" t="s">
        <v>2</v>
      </c>
      <c r="L116" s="8" t="str">
        <f>VLOOKUP(Tableau25681017[[#This Row],[PLACE ERGUE]],PointsClassement[],2,FALSE)</f>
        <v xml:space="preserve"> </v>
      </c>
      <c r="M116" s="5" t="s">
        <v>2</v>
      </c>
      <c r="N116" s="8" t="str">
        <f>VLOOKUP(Tableau25681017[[#This Row],[PLACE TREGUNC]],PointsClassement[],2,FALSE)</f>
        <v xml:space="preserve"> </v>
      </c>
      <c r="O116" s="5" t="s">
        <v>2</v>
      </c>
      <c r="P116" s="8" t="str">
        <f>VLOOKUP(Tableau25681017[[#This Row],[PLACE SCAER]],PointsClassement[],2,FALSE)</f>
        <v xml:space="preserve"> </v>
      </c>
      <c r="Q116" s="5" t="s">
        <v>2</v>
      </c>
      <c r="R116" s="8" t="str">
        <f>VLOOKUP(Tableau25681017[[#This Row],[PLACE GOUEZEC]],PointsClassement[],2,FALSE)</f>
        <v xml:space="preserve"> </v>
      </c>
      <c r="S116" s="8"/>
      <c r="T116" s="6"/>
      <c r="U116" s="7">
        <f>SUM(F116,H116,J116,L116,N116,P116,R116,T116,Tableau25681017[[#This Row],[JOKER]])</f>
        <v>265</v>
      </c>
    </row>
    <row r="117" spans="1:22" x14ac:dyDescent="0.35">
      <c r="A117">
        <v>3</v>
      </c>
      <c r="B117" t="s">
        <v>285</v>
      </c>
      <c r="C117" t="s">
        <v>286</v>
      </c>
      <c r="D117" t="s">
        <v>74</v>
      </c>
      <c r="E117" s="3">
        <v>5</v>
      </c>
      <c r="F117" s="8">
        <f>VLOOKUP(Tableau25681017[[#This Row],[PLACE QUIMPER]],PointsClassement[],2,FALSE)</f>
        <v>80</v>
      </c>
      <c r="G117" s="5">
        <v>5</v>
      </c>
      <c r="H117" s="8">
        <f>VLOOKUP(Tableau25681017[[#This Row],[PLACE RIEC]],PointsClassement[],2,FALSE)</f>
        <v>80</v>
      </c>
      <c r="I117" s="5">
        <v>6</v>
      </c>
      <c r="J117" s="8">
        <f>VLOOKUP(Tableau25681017[[#This Row],[PLACE QUIMPERLE]],PointsClassement[],2,FALSE)</f>
        <v>75</v>
      </c>
      <c r="K117" s="5" t="s">
        <v>2</v>
      </c>
      <c r="L117" s="8" t="str">
        <f>VLOOKUP(Tableau25681017[[#This Row],[PLACE ERGUE]],PointsClassement[],2,FALSE)</f>
        <v xml:space="preserve"> </v>
      </c>
      <c r="M117" s="5" t="s">
        <v>2</v>
      </c>
      <c r="N117" s="8" t="str">
        <f>VLOOKUP(Tableau25681017[[#This Row],[PLACE TREGUNC]],PointsClassement[],2,FALSE)</f>
        <v xml:space="preserve"> </v>
      </c>
      <c r="O117" s="5" t="s">
        <v>2</v>
      </c>
      <c r="P117" s="8" t="str">
        <f>VLOOKUP(Tableau25681017[[#This Row],[PLACE SCAER]],PointsClassement[],2,FALSE)</f>
        <v xml:space="preserve"> </v>
      </c>
      <c r="Q117" s="5" t="s">
        <v>2</v>
      </c>
      <c r="R117" s="8" t="str">
        <f>VLOOKUP(Tableau25681017[[#This Row],[PLACE GOUEZEC]],PointsClassement[],2,FALSE)</f>
        <v xml:space="preserve"> </v>
      </c>
      <c r="S117" s="8"/>
      <c r="T117" s="6"/>
      <c r="U117" s="7">
        <f>SUM(F117,H117,J117,L117,N117,P117,R117,T117,Tableau25681017[[#This Row],[JOKER]])</f>
        <v>235</v>
      </c>
    </row>
    <row r="118" spans="1:22" x14ac:dyDescent="0.35">
      <c r="A118">
        <v>4</v>
      </c>
      <c r="B118" t="s">
        <v>93</v>
      </c>
      <c r="C118" t="s">
        <v>152</v>
      </c>
      <c r="D118" t="s">
        <v>77</v>
      </c>
      <c r="E118" s="3">
        <v>10</v>
      </c>
      <c r="F118" s="8">
        <f>VLOOKUP(Tableau25681017[[#This Row],[PLACE QUIMPER]],PointsClassement[],2,FALSE)</f>
        <v>55</v>
      </c>
      <c r="G118" s="5">
        <v>2</v>
      </c>
      <c r="H118" s="8">
        <f>VLOOKUP(Tableau25681017[[#This Row],[PLACE RIEC]],PointsClassement[],2,FALSE)</f>
        <v>95</v>
      </c>
      <c r="I118" s="5">
        <v>7</v>
      </c>
      <c r="J118" s="8">
        <f>VLOOKUP(Tableau25681017[[#This Row],[PLACE QUIMPERLE]],PointsClassement[],2,FALSE)</f>
        <v>70</v>
      </c>
      <c r="K118" s="5" t="s">
        <v>2</v>
      </c>
      <c r="L118" s="8" t="str">
        <f>VLOOKUP(Tableau25681017[[#This Row],[PLACE ERGUE]],PointsClassement[],2,FALSE)</f>
        <v xml:space="preserve"> </v>
      </c>
      <c r="M118" s="5" t="s">
        <v>2</v>
      </c>
      <c r="N118" s="8" t="str">
        <f>VLOOKUP(Tableau25681017[[#This Row],[PLACE TREGUNC]],PointsClassement[],2,FALSE)</f>
        <v xml:space="preserve"> </v>
      </c>
      <c r="O118" s="5" t="s">
        <v>2</v>
      </c>
      <c r="P118" s="8" t="str">
        <f>VLOOKUP(Tableau25681017[[#This Row],[PLACE SCAER]],PointsClassement[],2,FALSE)</f>
        <v xml:space="preserve"> </v>
      </c>
      <c r="Q118" s="5" t="s">
        <v>2</v>
      </c>
      <c r="R118" s="8" t="str">
        <f>VLOOKUP(Tableau25681017[[#This Row],[PLACE GOUEZEC]],PointsClassement[],2,FALSE)</f>
        <v xml:space="preserve"> </v>
      </c>
      <c r="S118" s="8"/>
      <c r="T118" s="6"/>
      <c r="U118" s="7">
        <f>SUM(F118,H118,J118,L118,N118,P118,R118,T118,Tableau25681017[[#This Row],[JOKER]])</f>
        <v>220</v>
      </c>
    </row>
    <row r="119" spans="1:22" x14ac:dyDescent="0.35">
      <c r="A119">
        <v>5</v>
      </c>
      <c r="B119" t="s">
        <v>186</v>
      </c>
      <c r="C119" t="s">
        <v>187</v>
      </c>
      <c r="D119" t="s">
        <v>133</v>
      </c>
      <c r="E119" s="3">
        <v>6</v>
      </c>
      <c r="F119" s="8">
        <f>VLOOKUP(Tableau25681017[[#This Row],[PLACE QUIMPER]],PointsClassement[],2,FALSE)</f>
        <v>75</v>
      </c>
      <c r="G119" s="5">
        <v>6</v>
      </c>
      <c r="H119" s="8">
        <f>VLOOKUP(Tableau25681017[[#This Row],[PLACE RIEC]],PointsClassement[],2,FALSE)</f>
        <v>75</v>
      </c>
      <c r="I119" s="5">
        <v>8</v>
      </c>
      <c r="J119" s="8">
        <f>VLOOKUP(Tableau25681017[[#This Row],[PLACE QUIMPERLE]],PointsClassement[],2,FALSE)</f>
        <v>65</v>
      </c>
      <c r="K119" s="5" t="s">
        <v>2</v>
      </c>
      <c r="L119" s="8" t="str">
        <f>VLOOKUP(Tableau25681017[[#This Row],[PLACE ERGUE]],PointsClassement[],2,FALSE)</f>
        <v xml:space="preserve"> </v>
      </c>
      <c r="M119" s="5" t="s">
        <v>2</v>
      </c>
      <c r="N119" s="8" t="str">
        <f>VLOOKUP(Tableau25681017[[#This Row],[PLACE TREGUNC]],PointsClassement[],2,FALSE)</f>
        <v xml:space="preserve"> </v>
      </c>
      <c r="O119" s="5" t="s">
        <v>2</v>
      </c>
      <c r="P119" s="8" t="str">
        <f>VLOOKUP(Tableau25681017[[#This Row],[PLACE SCAER]],PointsClassement[],2,FALSE)</f>
        <v xml:space="preserve"> </v>
      </c>
      <c r="Q119" s="5" t="s">
        <v>2</v>
      </c>
      <c r="R119" s="8" t="str">
        <f>VLOOKUP(Tableau25681017[[#This Row],[PLACE GOUEZEC]],PointsClassement[],2,FALSE)</f>
        <v xml:space="preserve"> </v>
      </c>
      <c r="S119" s="8"/>
      <c r="T119" s="6"/>
      <c r="U119" s="7">
        <f>SUM(F119,H119,J119,L119,N119,P119,R119,T119,Tableau25681017[[#This Row],[JOKER]])</f>
        <v>215</v>
      </c>
    </row>
    <row r="120" spans="1:22" x14ac:dyDescent="0.35">
      <c r="A120">
        <v>6</v>
      </c>
      <c r="B120" t="s">
        <v>276</v>
      </c>
      <c r="C120" t="s">
        <v>146</v>
      </c>
      <c r="D120" t="s">
        <v>78</v>
      </c>
      <c r="E120" s="3">
        <v>2</v>
      </c>
      <c r="F120" s="8">
        <f>VLOOKUP(Tableau25681017[[#This Row],[PLACE QUIMPER]],PointsClassement[],2,FALSE)</f>
        <v>95</v>
      </c>
      <c r="G120" s="5" t="s">
        <v>2</v>
      </c>
      <c r="H120" s="8" t="str">
        <f>VLOOKUP(Tableau25681017[[#This Row],[PLACE RIEC]],PointsClassement[],2,FALSE)</f>
        <v xml:space="preserve"> </v>
      </c>
      <c r="I120" s="5">
        <v>2</v>
      </c>
      <c r="J120" s="8">
        <f>VLOOKUP(Tableau25681017[[#This Row],[PLACE QUIMPERLE]],PointsClassement[],2,FALSE)</f>
        <v>95</v>
      </c>
      <c r="K120" s="5" t="s">
        <v>2</v>
      </c>
      <c r="L120" s="8" t="str">
        <f>VLOOKUP(Tableau25681017[[#This Row],[PLACE ERGUE]],PointsClassement[],2,FALSE)</f>
        <v xml:space="preserve"> </v>
      </c>
      <c r="M120" s="5" t="s">
        <v>2</v>
      </c>
      <c r="N120" s="8" t="str">
        <f>VLOOKUP(Tableau25681017[[#This Row],[PLACE TREGUNC]],PointsClassement[],2,FALSE)</f>
        <v xml:space="preserve"> </v>
      </c>
      <c r="O120" s="5" t="s">
        <v>2</v>
      </c>
      <c r="P120" s="8" t="str">
        <f>VLOOKUP(Tableau25681017[[#This Row],[PLACE SCAER]],PointsClassement[],2,FALSE)</f>
        <v xml:space="preserve"> </v>
      </c>
      <c r="Q120" s="5" t="s">
        <v>2</v>
      </c>
      <c r="R120" s="8" t="str">
        <f>VLOOKUP(Tableau25681017[[#This Row],[PLACE GOUEZEC]],PointsClassement[],2,FALSE)</f>
        <v xml:space="preserve"> </v>
      </c>
      <c r="S120" s="8">
        <v>0</v>
      </c>
      <c r="T120" s="6">
        <v>0</v>
      </c>
      <c r="U120" s="7">
        <f>SUM(F120,H120,J120,L120,N120,P120,R120,T120,Tableau25681017[[#This Row],[JOKER]])</f>
        <v>190</v>
      </c>
    </row>
    <row r="121" spans="1:22" x14ac:dyDescent="0.35">
      <c r="A121">
        <v>7</v>
      </c>
      <c r="B121" t="s">
        <v>156</v>
      </c>
      <c r="C121" t="s">
        <v>157</v>
      </c>
      <c r="D121" t="s">
        <v>230</v>
      </c>
      <c r="E121" s="3">
        <v>3</v>
      </c>
      <c r="F121" s="8">
        <f>VLOOKUP(Tableau25681017[[#This Row],[PLACE QUIMPER]],PointsClassement[],2,FALSE)</f>
        <v>90</v>
      </c>
      <c r="G121" s="5">
        <v>4</v>
      </c>
      <c r="H121" s="8">
        <f>VLOOKUP(Tableau25681017[[#This Row],[PLACE RIEC]],PointsClassement[],2,FALSE)</f>
        <v>85</v>
      </c>
      <c r="I121" s="5" t="s">
        <v>2</v>
      </c>
      <c r="J121" s="8" t="str">
        <f>VLOOKUP(Tableau25681017[[#This Row],[PLACE QUIMPERLE]],PointsClassement[],2,FALSE)</f>
        <v xml:space="preserve"> </v>
      </c>
      <c r="K121" s="5" t="s">
        <v>2</v>
      </c>
      <c r="L121" s="8" t="str">
        <f>VLOOKUP(Tableau25681017[[#This Row],[PLACE ERGUE]],PointsClassement[],2,FALSE)</f>
        <v xml:space="preserve"> </v>
      </c>
      <c r="M121" s="5" t="s">
        <v>2</v>
      </c>
      <c r="N121" s="8" t="str">
        <f>VLOOKUP(Tableau25681017[[#This Row],[PLACE TREGUNC]],PointsClassement[],2,FALSE)</f>
        <v xml:space="preserve"> </v>
      </c>
      <c r="O121" s="5" t="s">
        <v>2</v>
      </c>
      <c r="P121" s="8" t="str">
        <f>VLOOKUP(Tableau25681017[[#This Row],[PLACE SCAER]],PointsClassement[],2,FALSE)</f>
        <v xml:space="preserve"> </v>
      </c>
      <c r="Q121" s="5" t="s">
        <v>2</v>
      </c>
      <c r="R121" s="8" t="str">
        <f>VLOOKUP(Tableau25681017[[#This Row],[PLACE GOUEZEC]],PointsClassement[],2,FALSE)</f>
        <v xml:space="preserve"> </v>
      </c>
      <c r="S121" s="8">
        <v>0</v>
      </c>
      <c r="T121" s="6">
        <v>0</v>
      </c>
      <c r="U121" s="7">
        <f>SUM(F121,H121,J121,L121,N121,P121,R121,T121,Tableau25681017[[#This Row],[JOKER]])</f>
        <v>175</v>
      </c>
    </row>
    <row r="122" spans="1:22" x14ac:dyDescent="0.35">
      <c r="A122">
        <v>8</v>
      </c>
      <c r="B122" t="s">
        <v>369</v>
      </c>
      <c r="C122" t="s">
        <v>370</v>
      </c>
      <c r="D122" t="s">
        <v>133</v>
      </c>
      <c r="E122" s="3">
        <v>9</v>
      </c>
      <c r="F122" s="8">
        <f>VLOOKUP(Tableau25681017[[#This Row],[PLACE QUIMPER]],PointsClassement[],2,FALSE)</f>
        <v>60</v>
      </c>
      <c r="G122" s="5">
        <v>7</v>
      </c>
      <c r="H122" s="8">
        <f>VLOOKUP(Tableau25681017[[#This Row],[PLACE RIEC]],PointsClassement[],2,FALSE)</f>
        <v>70</v>
      </c>
      <c r="I122" s="5" t="s">
        <v>2</v>
      </c>
      <c r="J122" s="8" t="str">
        <f>VLOOKUP(Tableau25681017[[#This Row],[PLACE QUIMPERLE]],PointsClassement[],2,FALSE)</f>
        <v xml:space="preserve"> </v>
      </c>
      <c r="K122" s="5" t="s">
        <v>2</v>
      </c>
      <c r="L122" s="8" t="str">
        <f>VLOOKUP(Tableau25681017[[#This Row],[PLACE ERGUE]],PointsClassement[],2,FALSE)</f>
        <v xml:space="preserve"> </v>
      </c>
      <c r="M122" s="5" t="s">
        <v>2</v>
      </c>
      <c r="N122" s="8" t="str">
        <f>VLOOKUP(Tableau25681017[[#This Row],[PLACE TREGUNC]],PointsClassement[],2,FALSE)</f>
        <v xml:space="preserve"> </v>
      </c>
      <c r="O122" s="5" t="s">
        <v>2</v>
      </c>
      <c r="P122" s="8" t="str">
        <f>VLOOKUP(Tableau25681017[[#This Row],[PLACE SCAER]],PointsClassement[],2,FALSE)</f>
        <v xml:space="preserve"> </v>
      </c>
      <c r="Q122" s="5" t="s">
        <v>2</v>
      </c>
      <c r="R122" s="8" t="str">
        <f>VLOOKUP(Tableau25681017[[#This Row],[PLACE GOUEZEC]],PointsClassement[],2,FALSE)</f>
        <v xml:space="preserve"> </v>
      </c>
      <c r="S122" s="8">
        <v>0</v>
      </c>
      <c r="T122" s="6">
        <v>0</v>
      </c>
      <c r="U122" s="7">
        <f>SUM(F122,H122,J122,L122,N122,P122,R122,T122,Tableau25681017[[#This Row],[JOKER]])</f>
        <v>130</v>
      </c>
    </row>
    <row r="123" spans="1:22" x14ac:dyDescent="0.35">
      <c r="A123">
        <v>9</v>
      </c>
      <c r="B123" t="s">
        <v>439</v>
      </c>
      <c r="C123" t="s">
        <v>440</v>
      </c>
      <c r="D123" t="s">
        <v>86</v>
      </c>
      <c r="E123" s="3" t="s">
        <v>2</v>
      </c>
      <c r="F123" s="8" t="str">
        <f>VLOOKUP(Tableau25681017[[#This Row],[PLACE QUIMPER]],PointsClassement[],2,FALSE)</f>
        <v xml:space="preserve"> </v>
      </c>
      <c r="G123" s="5" t="s">
        <v>2</v>
      </c>
      <c r="H123" s="8" t="str">
        <f>VLOOKUP(Tableau25681017[[#This Row],[PLACE RIEC]],PointsClassement[],2,FALSE)</f>
        <v xml:space="preserve"> </v>
      </c>
      <c r="I123" s="5">
        <v>4</v>
      </c>
      <c r="J123" s="8">
        <f>VLOOKUP(Tableau25681017[[#This Row],[PLACE QUIMPERLE]],PointsClassement[],2,FALSE)</f>
        <v>85</v>
      </c>
      <c r="K123" s="5" t="s">
        <v>2</v>
      </c>
      <c r="L123" s="8" t="str">
        <f>VLOOKUP(Tableau25681017[[#This Row],[PLACE ERGUE]],PointsClassement[],2,FALSE)</f>
        <v xml:space="preserve"> </v>
      </c>
      <c r="M123" s="5" t="s">
        <v>2</v>
      </c>
      <c r="N123" s="8" t="str">
        <f>VLOOKUP(Tableau25681017[[#This Row],[PLACE TREGUNC]],PointsClassement[],2,FALSE)</f>
        <v xml:space="preserve"> </v>
      </c>
      <c r="O123" s="5" t="s">
        <v>2</v>
      </c>
      <c r="P123" s="8" t="str">
        <f>VLOOKUP(Tableau25681017[[#This Row],[PLACE SCAER]],PointsClassement[],2,FALSE)</f>
        <v xml:space="preserve"> </v>
      </c>
      <c r="Q123" s="5" t="s">
        <v>2</v>
      </c>
      <c r="R123" s="8" t="str">
        <f>VLOOKUP(Tableau25681017[[#This Row],[PLACE GOUEZEC]],PointsClassement[],2,FALSE)</f>
        <v xml:space="preserve"> </v>
      </c>
      <c r="S123" s="8">
        <v>0</v>
      </c>
      <c r="T123" s="6">
        <v>0</v>
      </c>
      <c r="U123" s="7">
        <f>SUM(F123,H123,J123,L123,N123,P123,R123,T123,Tableau25681017[[#This Row],[JOKER]])</f>
        <v>85</v>
      </c>
    </row>
    <row r="124" spans="1:22" x14ac:dyDescent="0.35">
      <c r="A124">
        <v>10</v>
      </c>
      <c r="B124" t="s">
        <v>439</v>
      </c>
      <c r="C124" t="s">
        <v>441</v>
      </c>
      <c r="D124" t="s">
        <v>86</v>
      </c>
      <c r="E124" s="3" t="s">
        <v>2</v>
      </c>
      <c r="F124" s="8" t="str">
        <f>VLOOKUP(Tableau25681017[[#This Row],[PLACE QUIMPER]],PointsClassement[],2,FALSE)</f>
        <v xml:space="preserve"> </v>
      </c>
      <c r="G124" s="5" t="s">
        <v>2</v>
      </c>
      <c r="H124" s="8" t="str">
        <f>VLOOKUP(Tableau25681017[[#This Row],[PLACE RIEC]],PointsClassement[],2,FALSE)</f>
        <v xml:space="preserve"> </v>
      </c>
      <c r="I124" s="5">
        <v>5</v>
      </c>
      <c r="J124" s="8">
        <f>VLOOKUP(Tableau25681017[[#This Row],[PLACE QUIMPERLE]],PointsClassement[],2,FALSE)</f>
        <v>80</v>
      </c>
      <c r="K124" s="5" t="s">
        <v>2</v>
      </c>
      <c r="L124" s="8" t="str">
        <f>VLOOKUP(Tableau25681017[[#This Row],[PLACE ERGUE]],PointsClassement[],2,FALSE)</f>
        <v xml:space="preserve"> </v>
      </c>
      <c r="M124" s="5" t="s">
        <v>2</v>
      </c>
      <c r="N124" s="8" t="str">
        <f>VLOOKUP(Tableau25681017[[#This Row],[PLACE TREGUNC]],PointsClassement[],2,FALSE)</f>
        <v xml:space="preserve"> </v>
      </c>
      <c r="O124" s="5" t="s">
        <v>2</v>
      </c>
      <c r="P124" s="8" t="str">
        <f>VLOOKUP(Tableau25681017[[#This Row],[PLACE SCAER]],PointsClassement[],2,FALSE)</f>
        <v xml:space="preserve"> </v>
      </c>
      <c r="Q124" s="5" t="s">
        <v>2</v>
      </c>
      <c r="R124" s="8" t="str">
        <f>VLOOKUP(Tableau25681017[[#This Row],[PLACE GOUEZEC]],PointsClassement[],2,FALSE)</f>
        <v xml:space="preserve"> </v>
      </c>
      <c r="S124" s="8">
        <v>0</v>
      </c>
      <c r="T124" s="6">
        <v>0</v>
      </c>
      <c r="U124" s="7">
        <f>SUM(F124,H124,J124,L124,N124,P124,R124,T124,Tableau25681017[[#This Row],[JOKER]])</f>
        <v>80</v>
      </c>
    </row>
    <row r="125" spans="1:22" x14ac:dyDescent="0.35">
      <c r="A125">
        <v>11</v>
      </c>
      <c r="B125" t="s">
        <v>367</v>
      </c>
      <c r="C125" t="s">
        <v>160</v>
      </c>
      <c r="D125" t="s">
        <v>368</v>
      </c>
      <c r="E125" s="3">
        <v>7</v>
      </c>
      <c r="F125" s="8">
        <f>VLOOKUP(Tableau25681017[[#This Row],[PLACE QUIMPER]],PointsClassement[],2,FALSE)</f>
        <v>70</v>
      </c>
      <c r="G125" s="5" t="s">
        <v>2</v>
      </c>
      <c r="H125" s="8" t="str">
        <f>VLOOKUP(Tableau25681017[[#This Row],[PLACE RIEC]],PointsClassement[],2,FALSE)</f>
        <v xml:space="preserve"> </v>
      </c>
      <c r="I125" s="5" t="s">
        <v>2</v>
      </c>
      <c r="J125" s="8" t="str">
        <f>VLOOKUP(Tableau25681017[[#This Row],[PLACE QUIMPERLE]],PointsClassement[],2,FALSE)</f>
        <v xml:space="preserve"> </v>
      </c>
      <c r="K125" s="5" t="s">
        <v>2</v>
      </c>
      <c r="L125" s="8" t="str">
        <f>VLOOKUP(Tableau25681017[[#This Row],[PLACE ERGUE]],PointsClassement[],2,FALSE)</f>
        <v xml:space="preserve"> </v>
      </c>
      <c r="M125" s="5" t="s">
        <v>2</v>
      </c>
      <c r="N125" s="8" t="str">
        <f>VLOOKUP(Tableau25681017[[#This Row],[PLACE TREGUNC]],PointsClassement[],2,FALSE)</f>
        <v xml:space="preserve"> </v>
      </c>
      <c r="O125" s="5" t="s">
        <v>2</v>
      </c>
      <c r="P125" s="8" t="str">
        <f>VLOOKUP(Tableau25681017[[#This Row],[PLACE SCAER]],PointsClassement[],2,FALSE)</f>
        <v xml:space="preserve"> </v>
      </c>
      <c r="Q125" s="5" t="s">
        <v>2</v>
      </c>
      <c r="R125" s="8" t="str">
        <f>VLOOKUP(Tableau25681017[[#This Row],[PLACE GOUEZEC]],PointsClassement[],2,FALSE)</f>
        <v xml:space="preserve"> </v>
      </c>
      <c r="S125" s="8">
        <v>0</v>
      </c>
      <c r="T125" s="6">
        <v>0</v>
      </c>
      <c r="U125" s="7">
        <f>SUM(F125,H125,J125,L125,N125,P125,R125,T125,Tableau25681017[[#This Row],[JOKER]])</f>
        <v>70</v>
      </c>
    </row>
    <row r="126" spans="1:22" x14ac:dyDescent="0.35">
      <c r="A126">
        <v>12</v>
      </c>
      <c r="B126" t="s">
        <v>298</v>
      </c>
      <c r="C126" t="s">
        <v>314</v>
      </c>
      <c r="D126" t="s">
        <v>64</v>
      </c>
      <c r="E126" s="3">
        <v>8</v>
      </c>
      <c r="F126" s="8">
        <f>VLOOKUP(Tableau25681017[[#This Row],[PLACE QUIMPER]],PointsClassement[],2,FALSE)</f>
        <v>65</v>
      </c>
      <c r="G126" s="5" t="s">
        <v>2</v>
      </c>
      <c r="H126" s="8" t="str">
        <f>VLOOKUP(Tableau25681017[[#This Row],[PLACE RIEC]],PointsClassement[],2,FALSE)</f>
        <v xml:space="preserve"> </v>
      </c>
      <c r="I126" s="5" t="s">
        <v>2</v>
      </c>
      <c r="J126" s="8" t="str">
        <f>VLOOKUP(Tableau25681017[[#This Row],[PLACE QUIMPERLE]],PointsClassement[],2,FALSE)</f>
        <v xml:space="preserve"> </v>
      </c>
      <c r="K126" s="5" t="s">
        <v>2</v>
      </c>
      <c r="L126" s="8" t="str">
        <f>VLOOKUP(Tableau25681017[[#This Row],[PLACE ERGUE]],PointsClassement[],2,FALSE)</f>
        <v xml:space="preserve"> </v>
      </c>
      <c r="M126" s="5" t="s">
        <v>2</v>
      </c>
      <c r="N126" s="8" t="str">
        <f>VLOOKUP(Tableau25681017[[#This Row],[PLACE TREGUNC]],PointsClassement[],2,FALSE)</f>
        <v xml:space="preserve"> </v>
      </c>
      <c r="O126" s="5" t="s">
        <v>2</v>
      </c>
      <c r="P126" s="8" t="str">
        <f>VLOOKUP(Tableau25681017[[#This Row],[PLACE SCAER]],PointsClassement[],2,FALSE)</f>
        <v xml:space="preserve"> </v>
      </c>
      <c r="Q126" s="5" t="s">
        <v>2</v>
      </c>
      <c r="R126" s="8" t="str">
        <f>VLOOKUP(Tableau25681017[[#This Row],[PLACE GOUEZEC]],PointsClassement[],2,FALSE)</f>
        <v xml:space="preserve"> </v>
      </c>
      <c r="S126" s="8">
        <v>0</v>
      </c>
      <c r="T126" s="6">
        <v>0</v>
      </c>
      <c r="U126" s="7">
        <f>SUM(F126,H126,J126,L126,N126,P126,R126,T126,Tableau25681017[[#This Row],[JOKER]])</f>
        <v>65</v>
      </c>
    </row>
    <row r="127" spans="1:22" hidden="1" x14ac:dyDescent="0.35">
      <c r="E127" s="3" t="s">
        <v>2</v>
      </c>
      <c r="F127" s="8" t="str">
        <f>VLOOKUP(Tableau25681017[[#This Row],[PLACE QUIMPER]],PointsClassement[],2,FALSE)</f>
        <v xml:space="preserve"> </v>
      </c>
      <c r="G127" s="5" t="s">
        <v>2</v>
      </c>
      <c r="H127" s="8" t="str">
        <f>VLOOKUP(Tableau25681017[[#This Row],[PLACE RIEC]],PointsClassement[],2,FALSE)</f>
        <v xml:space="preserve"> </v>
      </c>
      <c r="I127" s="5" t="s">
        <v>2</v>
      </c>
      <c r="J127" s="8" t="str">
        <f>VLOOKUP(Tableau25681017[[#This Row],[PLACE QUIMPERLE]],PointsClassement[],2,FALSE)</f>
        <v xml:space="preserve"> </v>
      </c>
      <c r="K127" s="5" t="s">
        <v>2</v>
      </c>
      <c r="L127" s="8" t="str">
        <f>VLOOKUP(Tableau25681017[[#This Row],[PLACE ERGUE]],PointsClassement[],2,FALSE)</f>
        <v xml:space="preserve"> </v>
      </c>
      <c r="M127" s="5" t="s">
        <v>2</v>
      </c>
      <c r="N127" s="8" t="str">
        <f>VLOOKUP(Tableau25681017[[#This Row],[PLACE TREGUNC]],PointsClassement[],2,FALSE)</f>
        <v xml:space="preserve"> </v>
      </c>
      <c r="O127" s="5" t="s">
        <v>2</v>
      </c>
      <c r="P127" s="8" t="str">
        <f>VLOOKUP(Tableau25681017[[#This Row],[PLACE SCAER]],PointsClassement[],2,FALSE)</f>
        <v xml:space="preserve"> </v>
      </c>
      <c r="Q127" s="5" t="s">
        <v>2</v>
      </c>
      <c r="R127" s="8" t="str">
        <f>VLOOKUP(Tableau25681017[[#This Row],[PLACE GOUEZEC]],PointsClassement[],2,FALSE)</f>
        <v xml:space="preserve"> </v>
      </c>
      <c r="S127" s="8"/>
      <c r="T127" s="6"/>
      <c r="U127" s="7">
        <f>SUM(F127,H127,J127,L127,N127,P127,R127,T127,Tableau25681017[[#This Row],[JOKER]])</f>
        <v>0</v>
      </c>
    </row>
    <row r="128" spans="1:22" hidden="1" x14ac:dyDescent="0.35">
      <c r="E128" s="3" t="s">
        <v>2</v>
      </c>
      <c r="F128" s="8" t="str">
        <f>VLOOKUP(Tableau25681017[[#This Row],[PLACE QUIMPER]],PointsClassement[],2,FALSE)</f>
        <v xml:space="preserve"> </v>
      </c>
      <c r="G128" s="5" t="s">
        <v>2</v>
      </c>
      <c r="H128" s="8" t="str">
        <f>VLOOKUP(Tableau25681017[[#This Row],[PLACE RIEC]],PointsClassement[],2,FALSE)</f>
        <v xml:space="preserve"> </v>
      </c>
      <c r="I128" s="5" t="s">
        <v>2</v>
      </c>
      <c r="J128" s="8" t="str">
        <f>VLOOKUP(Tableau25681017[[#This Row],[PLACE QUIMPERLE]],PointsClassement[],2,FALSE)</f>
        <v xml:space="preserve"> </v>
      </c>
      <c r="K128" s="5" t="s">
        <v>2</v>
      </c>
      <c r="L128" s="8" t="str">
        <f>VLOOKUP(Tableau25681017[[#This Row],[PLACE ERGUE]],PointsClassement[],2,FALSE)</f>
        <v xml:space="preserve"> </v>
      </c>
      <c r="M128" s="5" t="s">
        <v>2</v>
      </c>
      <c r="N128" s="8" t="str">
        <f>VLOOKUP(Tableau25681017[[#This Row],[PLACE TREGUNC]],PointsClassement[],2,FALSE)</f>
        <v xml:space="preserve"> </v>
      </c>
      <c r="O128" s="5" t="s">
        <v>2</v>
      </c>
      <c r="P128" s="8" t="str">
        <f>VLOOKUP(Tableau25681017[[#This Row],[PLACE SCAER]],PointsClassement[],2,FALSE)</f>
        <v xml:space="preserve"> </v>
      </c>
      <c r="Q128" s="5" t="s">
        <v>2</v>
      </c>
      <c r="R128" s="8" t="str">
        <f>VLOOKUP(Tableau25681017[[#This Row],[PLACE GOUEZEC]],PointsClassement[],2,FALSE)</f>
        <v xml:space="preserve"> </v>
      </c>
      <c r="S128" s="8"/>
      <c r="T128" s="6"/>
      <c r="U128" s="7">
        <f>SUM(F128,H128,J128,L128,N128,P128,R128,T128,Tableau25681017[[#This Row],[JOKER]])</f>
        <v>0</v>
      </c>
    </row>
    <row r="129" spans="5:21" hidden="1" x14ac:dyDescent="0.35">
      <c r="E129" s="3" t="s">
        <v>2</v>
      </c>
      <c r="F129" s="8" t="str">
        <f>VLOOKUP(Tableau25681017[[#This Row],[PLACE QUIMPER]],PointsClassement[],2,FALSE)</f>
        <v xml:space="preserve"> </v>
      </c>
      <c r="G129" s="5" t="s">
        <v>2</v>
      </c>
      <c r="H129" s="8" t="str">
        <f>VLOOKUP(Tableau25681017[[#This Row],[PLACE RIEC]],PointsClassement[],2,FALSE)</f>
        <v xml:space="preserve"> </v>
      </c>
      <c r="I129" s="5" t="s">
        <v>2</v>
      </c>
      <c r="J129" s="8" t="str">
        <f>VLOOKUP(Tableau25681017[[#This Row],[PLACE QUIMPERLE]],PointsClassement[],2,FALSE)</f>
        <v xml:space="preserve"> </v>
      </c>
      <c r="K129" s="5" t="s">
        <v>2</v>
      </c>
      <c r="L129" s="8" t="str">
        <f>VLOOKUP(Tableau25681017[[#This Row],[PLACE ERGUE]],PointsClassement[],2,FALSE)</f>
        <v xml:space="preserve"> </v>
      </c>
      <c r="M129" s="5" t="s">
        <v>2</v>
      </c>
      <c r="N129" s="8" t="str">
        <f>VLOOKUP(Tableau25681017[[#This Row],[PLACE TREGUNC]],PointsClassement[],2,FALSE)</f>
        <v xml:space="preserve"> </v>
      </c>
      <c r="O129" s="5" t="s">
        <v>2</v>
      </c>
      <c r="P129" s="8" t="str">
        <f>VLOOKUP(Tableau25681017[[#This Row],[PLACE SCAER]],PointsClassement[],2,FALSE)</f>
        <v xml:space="preserve"> </v>
      </c>
      <c r="Q129" s="5" t="s">
        <v>2</v>
      </c>
      <c r="R129" s="8" t="str">
        <f>VLOOKUP(Tableau25681017[[#This Row],[PLACE GOUEZEC]],PointsClassement[],2,FALSE)</f>
        <v xml:space="preserve"> </v>
      </c>
      <c r="S129" s="8"/>
      <c r="T129" s="6"/>
      <c r="U129" s="7">
        <f>SUM(F129,H129,J129,L129,N129,P129,R129,T129,Tableau25681017[[#This Row],[JOKER]])</f>
        <v>0</v>
      </c>
    </row>
    <row r="130" spans="5:21" hidden="1" x14ac:dyDescent="0.35">
      <c r="E130" s="3" t="s">
        <v>2</v>
      </c>
      <c r="F130" s="8" t="str">
        <f>VLOOKUP(Tableau25681017[[#This Row],[PLACE QUIMPER]],PointsClassement[],2,FALSE)</f>
        <v xml:space="preserve"> </v>
      </c>
      <c r="G130" s="5" t="s">
        <v>2</v>
      </c>
      <c r="H130" s="8" t="str">
        <f>VLOOKUP(Tableau25681017[[#This Row],[PLACE RIEC]],PointsClassement[],2,FALSE)</f>
        <v xml:space="preserve"> </v>
      </c>
      <c r="I130" s="5" t="s">
        <v>2</v>
      </c>
      <c r="J130" s="8" t="str">
        <f>VLOOKUP(Tableau25681017[[#This Row],[PLACE QUIMPERLE]],PointsClassement[],2,FALSE)</f>
        <v xml:space="preserve"> </v>
      </c>
      <c r="K130" s="5" t="s">
        <v>2</v>
      </c>
      <c r="L130" s="8" t="str">
        <f>VLOOKUP(Tableau25681017[[#This Row],[PLACE ERGUE]],PointsClassement[],2,FALSE)</f>
        <v xml:space="preserve"> </v>
      </c>
      <c r="M130" s="5" t="s">
        <v>2</v>
      </c>
      <c r="N130" s="8" t="str">
        <f>VLOOKUP(Tableau25681017[[#This Row],[PLACE TREGUNC]],PointsClassement[],2,FALSE)</f>
        <v xml:space="preserve"> </v>
      </c>
      <c r="O130" s="5" t="s">
        <v>2</v>
      </c>
      <c r="P130" s="8" t="str">
        <f>VLOOKUP(Tableau25681017[[#This Row],[PLACE SCAER]],PointsClassement[],2,FALSE)</f>
        <v xml:space="preserve"> </v>
      </c>
      <c r="Q130" s="5" t="s">
        <v>2</v>
      </c>
      <c r="R130" s="8" t="str">
        <f>VLOOKUP(Tableau25681017[[#This Row],[PLACE GOUEZEC]],PointsClassement[],2,FALSE)</f>
        <v xml:space="preserve"> </v>
      </c>
      <c r="S130" s="8"/>
      <c r="T130" s="6"/>
      <c r="U130" s="7">
        <f>SUM(F130,H130,J130,L130,N130,P130,R130,T130,Tableau25681017[[#This Row],[JOKER]])</f>
        <v>0</v>
      </c>
    </row>
  </sheetData>
  <mergeCells count="14">
    <mergeCell ref="O113:P113"/>
    <mergeCell ref="Q113:R113"/>
    <mergeCell ref="E113:F113"/>
    <mergeCell ref="G113:H113"/>
    <mergeCell ref="I113:J113"/>
    <mergeCell ref="K113:L113"/>
    <mergeCell ref="M113:N113"/>
    <mergeCell ref="Q4:R4"/>
    <mergeCell ref="E4:F4"/>
    <mergeCell ref="G4:H4"/>
    <mergeCell ref="I4:J4"/>
    <mergeCell ref="K4:L4"/>
    <mergeCell ref="M4:N4"/>
    <mergeCell ref="O4:P4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0">
    <pageSetUpPr fitToPage="1"/>
  </sheetPr>
  <dimension ref="A1:U129"/>
  <sheetViews>
    <sheetView workbookViewId="0">
      <pane xSplit="4" ySplit="5" topLeftCell="E30" activePane="bottomRight" state="frozenSplit"/>
      <selection pane="topRight" activeCell="E1" sqref="E1"/>
      <selection pane="bottomLeft" activeCell="A6" sqref="A6"/>
      <selection pane="bottomRight" activeCell="A110" sqref="A49:XFD110"/>
    </sheetView>
  </sheetViews>
  <sheetFormatPr baseColWidth="10" defaultRowHeight="14.5" x14ac:dyDescent="0.35"/>
  <cols>
    <col min="1" max="1" width="4.453125" customWidth="1"/>
    <col min="2" max="3" width="15.6328125" customWidth="1"/>
    <col min="4" max="4" width="20.6328125" customWidth="1"/>
    <col min="5" max="16" width="7.6328125" customWidth="1"/>
    <col min="17" max="18" width="7.6328125" hidden="1" customWidth="1"/>
    <col min="19" max="20" width="10.6328125" customWidth="1"/>
  </cols>
  <sheetData>
    <row r="1" spans="1:21" ht="36" x14ac:dyDescent="0.8">
      <c r="B1" s="1" t="s">
        <v>305</v>
      </c>
    </row>
    <row r="3" spans="1:21" ht="21" x14ac:dyDescent="0.5">
      <c r="B3" s="2"/>
    </row>
    <row r="4" spans="1:21" x14ac:dyDescent="0.35">
      <c r="E4" s="30" t="s">
        <v>4</v>
      </c>
      <c r="F4" s="30"/>
      <c r="G4" s="30" t="s">
        <v>5</v>
      </c>
      <c r="H4" s="30"/>
      <c r="I4" s="30" t="s">
        <v>60</v>
      </c>
      <c r="J4" s="30"/>
      <c r="K4" s="30"/>
      <c r="L4" s="30"/>
      <c r="M4" s="30"/>
      <c r="N4" s="30"/>
      <c r="O4" s="30"/>
      <c r="P4" s="30"/>
      <c r="Q4" s="30"/>
      <c r="R4" s="30"/>
    </row>
    <row r="5" spans="1:21" x14ac:dyDescent="0.35">
      <c r="B5" t="s">
        <v>6</v>
      </c>
      <c r="C5" t="s">
        <v>7</v>
      </c>
      <c r="D5" t="s">
        <v>8</v>
      </c>
      <c r="E5" t="s">
        <v>13</v>
      </c>
      <c r="F5" t="s">
        <v>14</v>
      </c>
      <c r="G5" t="s">
        <v>17</v>
      </c>
      <c r="H5" t="s">
        <v>18</v>
      </c>
      <c r="I5" t="s">
        <v>11</v>
      </c>
      <c r="J5" t="s">
        <v>12</v>
      </c>
      <c r="K5" t="s">
        <v>19</v>
      </c>
      <c r="L5" t="s">
        <v>20</v>
      </c>
      <c r="M5" t="s">
        <v>9</v>
      </c>
      <c r="N5" t="s">
        <v>10</v>
      </c>
      <c r="O5" t="s">
        <v>21</v>
      </c>
      <c r="P5" t="s">
        <v>22</v>
      </c>
      <c r="Q5" t="s">
        <v>23</v>
      </c>
      <c r="R5" t="s">
        <v>24</v>
      </c>
      <c r="S5" t="s">
        <v>58</v>
      </c>
      <c r="T5" t="s">
        <v>15</v>
      </c>
      <c r="U5" t="s">
        <v>16</v>
      </c>
    </row>
    <row r="6" spans="1:21" x14ac:dyDescent="0.35">
      <c r="A6">
        <v>1</v>
      </c>
      <c r="B6" t="s">
        <v>200</v>
      </c>
      <c r="C6" t="s">
        <v>96</v>
      </c>
      <c r="D6" t="s">
        <v>66</v>
      </c>
      <c r="E6" s="3">
        <v>2</v>
      </c>
      <c r="F6" s="8">
        <f>VLOOKUP(Tableau257911[[#This Row],[PLACE QUIMPER]],PointsClassement[],2,FALSE)</f>
        <v>95</v>
      </c>
      <c r="G6" s="5">
        <v>1</v>
      </c>
      <c r="H6" s="8">
        <f>VLOOKUP(Tableau257911[[#This Row],[PLACE RIEC]],PointsClassement[],2,FALSE)</f>
        <v>100</v>
      </c>
      <c r="I6" s="5">
        <v>1</v>
      </c>
      <c r="J6" s="8">
        <f>VLOOKUP(Tableau257911[[#This Row],[PLACE QUIMPERLE]],PointsClassement[],2,FALSE)</f>
        <v>100</v>
      </c>
      <c r="K6" s="5" t="s">
        <v>2</v>
      </c>
      <c r="L6" s="8" t="str">
        <f>VLOOKUP(Tableau257911[[#This Row],[PLACE ERGUE]],PointsClassement[],2,FALSE)</f>
        <v xml:space="preserve"> </v>
      </c>
      <c r="M6" s="5" t="s">
        <v>2</v>
      </c>
      <c r="N6" s="8" t="str">
        <f>VLOOKUP(Tableau257911[[#This Row],[PLACE TREGUNC]],PointsClassement[],2,FALSE)</f>
        <v xml:space="preserve"> </v>
      </c>
      <c r="O6" s="5" t="s">
        <v>2</v>
      </c>
      <c r="P6" s="8" t="str">
        <f>VLOOKUP(Tableau257911[[#This Row],[PLACE SCAER]],PointsClassement[],2,FALSE)</f>
        <v xml:space="preserve"> </v>
      </c>
      <c r="Q6" s="5" t="s">
        <v>2</v>
      </c>
      <c r="R6" s="8" t="str">
        <f>VLOOKUP(Tableau257911[[#This Row],[PLACE GOUEZEC]],PointsClassement[],2,FALSE)</f>
        <v xml:space="preserve"> </v>
      </c>
      <c r="S6" s="8"/>
      <c r="T6" s="6"/>
      <c r="U6" s="7">
        <f>SUM(F6,H6,J6,L6,N6,P6,R6,T6,Tableau257911[[#This Row],[JOKER]])</f>
        <v>295</v>
      </c>
    </row>
    <row r="7" spans="1:21" x14ac:dyDescent="0.35">
      <c r="A7">
        <v>2</v>
      </c>
      <c r="B7" t="s">
        <v>203</v>
      </c>
      <c r="C7" t="s">
        <v>204</v>
      </c>
      <c r="D7" t="s">
        <v>92</v>
      </c>
      <c r="E7" s="3">
        <v>1</v>
      </c>
      <c r="F7" s="8">
        <f>VLOOKUP(Tableau257911[[#This Row],[PLACE QUIMPER]],PointsClassement[],2,FALSE)</f>
        <v>100</v>
      </c>
      <c r="G7" s="5">
        <v>2</v>
      </c>
      <c r="H7" s="8">
        <f>VLOOKUP(Tableau257911[[#This Row],[PLACE RIEC]],PointsClassement[],2,FALSE)</f>
        <v>95</v>
      </c>
      <c r="I7" s="5">
        <v>2</v>
      </c>
      <c r="J7" s="8">
        <f>VLOOKUP(Tableau257911[[#This Row],[PLACE QUIMPERLE]],PointsClassement[],2,FALSE)</f>
        <v>95</v>
      </c>
      <c r="K7" s="5" t="s">
        <v>2</v>
      </c>
      <c r="L7" s="8" t="str">
        <f>VLOOKUP(Tableau257911[[#This Row],[PLACE ERGUE]],PointsClassement[],2,FALSE)</f>
        <v xml:space="preserve"> </v>
      </c>
      <c r="M7" s="5" t="s">
        <v>2</v>
      </c>
      <c r="N7" s="8" t="str">
        <f>VLOOKUP(Tableau257911[[#This Row],[PLACE TREGUNC]],PointsClassement[],2,FALSE)</f>
        <v xml:space="preserve"> </v>
      </c>
      <c r="O7" s="5" t="s">
        <v>2</v>
      </c>
      <c r="P7" s="8" t="str">
        <f>VLOOKUP(Tableau257911[[#This Row],[PLACE SCAER]],PointsClassement[],2,FALSE)</f>
        <v xml:space="preserve"> </v>
      </c>
      <c r="Q7" s="5" t="s">
        <v>2</v>
      </c>
      <c r="R7" s="8" t="str">
        <f>VLOOKUP(Tableau257911[[#This Row],[PLACE GOUEZEC]],PointsClassement[],2,FALSE)</f>
        <v xml:space="preserve"> </v>
      </c>
      <c r="S7" s="8"/>
      <c r="T7" s="6"/>
      <c r="U7" s="7">
        <f>SUM(F7,H7,J7,L7,N7,P7,R7,T7,Tableau257911[[#This Row],[JOKER]])</f>
        <v>290</v>
      </c>
    </row>
    <row r="8" spans="1:21" x14ac:dyDescent="0.35">
      <c r="A8">
        <v>3</v>
      </c>
      <c r="B8" t="s">
        <v>218</v>
      </c>
      <c r="C8" t="s">
        <v>112</v>
      </c>
      <c r="D8" t="s">
        <v>74</v>
      </c>
      <c r="E8" s="3">
        <v>3</v>
      </c>
      <c r="F8" s="8">
        <f>VLOOKUP(Tableau257911[[#This Row],[PLACE QUIMPER]],PointsClassement[],2,FALSE)</f>
        <v>90</v>
      </c>
      <c r="G8" s="5">
        <v>4</v>
      </c>
      <c r="H8" s="8">
        <f>VLOOKUP(Tableau257911[[#This Row],[PLACE RIEC]],PointsClassement[],2,FALSE)</f>
        <v>85</v>
      </c>
      <c r="I8" s="5">
        <v>3</v>
      </c>
      <c r="J8" s="8">
        <f>VLOOKUP(Tableau257911[[#This Row],[PLACE QUIMPERLE]],PointsClassement[],2,FALSE)</f>
        <v>90</v>
      </c>
      <c r="K8" s="5" t="s">
        <v>2</v>
      </c>
      <c r="L8" s="8" t="str">
        <f>VLOOKUP(Tableau257911[[#This Row],[PLACE ERGUE]],PointsClassement[],2,FALSE)</f>
        <v xml:space="preserve"> </v>
      </c>
      <c r="M8" s="5" t="s">
        <v>2</v>
      </c>
      <c r="N8" s="8" t="str">
        <f>VLOOKUP(Tableau257911[[#This Row],[PLACE TREGUNC]],PointsClassement[],2,FALSE)</f>
        <v xml:space="preserve"> </v>
      </c>
      <c r="O8" s="5" t="s">
        <v>2</v>
      </c>
      <c r="P8" s="8" t="str">
        <f>VLOOKUP(Tableau257911[[#This Row],[PLACE SCAER]],PointsClassement[],2,FALSE)</f>
        <v xml:space="preserve"> </v>
      </c>
      <c r="Q8" s="5" t="s">
        <v>2</v>
      </c>
      <c r="R8" s="8" t="str">
        <f>VLOOKUP(Tableau257911[[#This Row],[PLACE GOUEZEC]],PointsClassement[],2,FALSE)</f>
        <v xml:space="preserve"> </v>
      </c>
      <c r="S8" s="8"/>
      <c r="T8" s="6"/>
      <c r="U8" s="7">
        <f>SUM(F8,H8,J8,L8,N8,P8,R8,T8,Tableau257911[[#This Row],[JOKER]])</f>
        <v>265</v>
      </c>
    </row>
    <row r="9" spans="1:21" x14ac:dyDescent="0.35">
      <c r="A9">
        <v>4</v>
      </c>
      <c r="B9" t="s">
        <v>383</v>
      </c>
      <c r="C9" t="s">
        <v>384</v>
      </c>
      <c r="D9" t="s">
        <v>78</v>
      </c>
      <c r="E9" s="3">
        <v>4</v>
      </c>
      <c r="F9" s="8">
        <f>VLOOKUP(Tableau257911[[#This Row],[PLACE QUIMPER]],PointsClassement[],2,FALSE)</f>
        <v>85</v>
      </c>
      <c r="G9" s="5">
        <v>5</v>
      </c>
      <c r="H9" s="8">
        <f>VLOOKUP(Tableau257911[[#This Row],[PLACE RIEC]],PointsClassement[],2,FALSE)</f>
        <v>80</v>
      </c>
      <c r="I9" s="5">
        <v>4</v>
      </c>
      <c r="J9" s="8">
        <f>VLOOKUP(Tableau257911[[#This Row],[PLACE QUIMPERLE]],PointsClassement[],2,FALSE)</f>
        <v>85</v>
      </c>
      <c r="K9" s="5" t="s">
        <v>2</v>
      </c>
      <c r="L9" s="8" t="str">
        <f>VLOOKUP(Tableau257911[[#This Row],[PLACE ERGUE]],PointsClassement[],2,FALSE)</f>
        <v xml:space="preserve"> </v>
      </c>
      <c r="M9" s="5" t="s">
        <v>2</v>
      </c>
      <c r="N9" s="8" t="str">
        <f>VLOOKUP(Tableau257911[[#This Row],[PLACE TREGUNC]],PointsClassement[],2,FALSE)</f>
        <v xml:space="preserve"> </v>
      </c>
      <c r="O9" s="5" t="s">
        <v>2</v>
      </c>
      <c r="P9" s="8" t="str">
        <f>VLOOKUP(Tableau257911[[#This Row],[PLACE SCAER]],PointsClassement[],2,FALSE)</f>
        <v xml:space="preserve"> </v>
      </c>
      <c r="Q9" s="5" t="s">
        <v>2</v>
      </c>
      <c r="R9" s="8" t="str">
        <f>VLOOKUP(Tableau257911[[#This Row],[PLACE GOUEZEC]],PointsClassement[],2,FALSE)</f>
        <v xml:space="preserve"> </v>
      </c>
      <c r="S9" s="8"/>
      <c r="T9" s="6"/>
      <c r="U9" s="7">
        <f>SUM(F9,H9,J9,L9,N9,P9,R9,T9,Tableau257911[[#This Row],[JOKER]])</f>
        <v>250</v>
      </c>
    </row>
    <row r="10" spans="1:21" x14ac:dyDescent="0.35">
      <c r="A10">
        <v>5</v>
      </c>
      <c r="B10" t="s">
        <v>232</v>
      </c>
      <c r="C10" t="s">
        <v>233</v>
      </c>
      <c r="D10" t="s">
        <v>66</v>
      </c>
      <c r="E10" s="3">
        <v>5</v>
      </c>
      <c r="F10" s="8">
        <f>VLOOKUP(Tableau257911[[#This Row],[PLACE QUIMPER]],PointsClassement[],2,FALSE)</f>
        <v>80</v>
      </c>
      <c r="G10" s="5">
        <v>3</v>
      </c>
      <c r="H10" s="8">
        <f>VLOOKUP(Tableau257911[[#This Row],[PLACE RIEC]],PointsClassement[],2,FALSE)</f>
        <v>90</v>
      </c>
      <c r="I10" s="5">
        <v>5</v>
      </c>
      <c r="J10" s="8">
        <f>VLOOKUP(Tableau257911[[#This Row],[PLACE QUIMPERLE]],PointsClassement[],2,FALSE)</f>
        <v>80</v>
      </c>
      <c r="K10" s="5" t="s">
        <v>2</v>
      </c>
      <c r="L10" s="8" t="str">
        <f>VLOOKUP(Tableau257911[[#This Row],[PLACE ERGUE]],PointsClassement[],2,FALSE)</f>
        <v xml:space="preserve"> </v>
      </c>
      <c r="M10" s="5" t="s">
        <v>2</v>
      </c>
      <c r="N10" s="8" t="str">
        <f>VLOOKUP(Tableau257911[[#This Row],[PLACE TREGUNC]],PointsClassement[],2,FALSE)</f>
        <v xml:space="preserve"> </v>
      </c>
      <c r="O10" s="5" t="s">
        <v>2</v>
      </c>
      <c r="P10" s="8" t="str">
        <f>VLOOKUP(Tableau257911[[#This Row],[PLACE SCAER]],PointsClassement[],2,FALSE)</f>
        <v xml:space="preserve"> </v>
      </c>
      <c r="Q10" s="5" t="s">
        <v>2</v>
      </c>
      <c r="R10" s="8" t="str">
        <f>VLOOKUP(Tableau257911[[#This Row],[PLACE GOUEZEC]],PointsClassement[],2,FALSE)</f>
        <v xml:space="preserve"> </v>
      </c>
      <c r="S10" s="8"/>
      <c r="T10" s="6"/>
      <c r="U10" s="7">
        <f>SUM(F10,H10,J10,L10,N10,P10,R10,T10,Tableau257911[[#This Row],[JOKER]])</f>
        <v>250</v>
      </c>
    </row>
    <row r="11" spans="1:21" x14ac:dyDescent="0.35">
      <c r="A11">
        <v>6</v>
      </c>
      <c r="B11" t="s">
        <v>262</v>
      </c>
      <c r="C11" t="s">
        <v>104</v>
      </c>
      <c r="D11" t="s">
        <v>92</v>
      </c>
      <c r="E11" s="3">
        <v>8</v>
      </c>
      <c r="F11" s="8">
        <f>VLOOKUP(Tableau257911[[#This Row],[PLACE QUIMPER]],PointsClassement[],2,FALSE)</f>
        <v>65</v>
      </c>
      <c r="G11" s="5">
        <v>8</v>
      </c>
      <c r="H11" s="8">
        <f>VLOOKUP(Tableau257911[[#This Row],[PLACE RIEC]],PointsClassement[],2,FALSE)</f>
        <v>65</v>
      </c>
      <c r="I11" s="5">
        <v>7</v>
      </c>
      <c r="J11" s="8">
        <f>VLOOKUP(Tableau257911[[#This Row],[PLACE QUIMPERLE]],PointsClassement[],2,FALSE)</f>
        <v>70</v>
      </c>
      <c r="K11" s="5" t="s">
        <v>2</v>
      </c>
      <c r="L11" s="8" t="str">
        <f>VLOOKUP(Tableau257911[[#This Row],[PLACE ERGUE]],PointsClassement[],2,FALSE)</f>
        <v xml:space="preserve"> </v>
      </c>
      <c r="M11" s="5" t="s">
        <v>2</v>
      </c>
      <c r="N11" s="8" t="str">
        <f>VLOOKUP(Tableau257911[[#This Row],[PLACE TREGUNC]],PointsClassement[],2,FALSE)</f>
        <v xml:space="preserve"> </v>
      </c>
      <c r="O11" s="5" t="s">
        <v>2</v>
      </c>
      <c r="P11" s="8" t="str">
        <f>VLOOKUP(Tableau257911[[#This Row],[PLACE SCAER]],PointsClassement[],2,FALSE)</f>
        <v xml:space="preserve"> </v>
      </c>
      <c r="Q11" s="5" t="s">
        <v>2</v>
      </c>
      <c r="R11" s="8" t="str">
        <f>VLOOKUP(Tableau257911[[#This Row],[PLACE GOUEZEC]],PointsClassement[],2,FALSE)</f>
        <v xml:space="preserve"> </v>
      </c>
      <c r="S11" s="8"/>
      <c r="T11" s="6"/>
      <c r="U11" s="7">
        <f>SUM(F11,H11,J11,L11,N11,P11,R11,T11,Tableau257911[[#This Row],[JOKER]])</f>
        <v>200</v>
      </c>
    </row>
    <row r="12" spans="1:21" x14ac:dyDescent="0.35">
      <c r="A12">
        <v>7</v>
      </c>
      <c r="B12" t="s">
        <v>127</v>
      </c>
      <c r="C12" t="s">
        <v>214</v>
      </c>
      <c r="D12" t="s">
        <v>71</v>
      </c>
      <c r="E12" s="3">
        <v>7</v>
      </c>
      <c r="F12" s="8">
        <f>VLOOKUP(Tableau257911[[#This Row],[PLACE QUIMPER]],PointsClassement[],2,FALSE)</f>
        <v>70</v>
      </c>
      <c r="G12" s="5">
        <v>7</v>
      </c>
      <c r="H12" s="8">
        <f>VLOOKUP(Tableau257911[[#This Row],[PLACE RIEC]],PointsClassement[],2,FALSE)</f>
        <v>70</v>
      </c>
      <c r="I12" s="5">
        <v>9</v>
      </c>
      <c r="J12" s="8">
        <f>VLOOKUP(Tableau257911[[#This Row],[PLACE QUIMPERLE]],PointsClassement[],2,FALSE)</f>
        <v>60</v>
      </c>
      <c r="K12" s="5" t="s">
        <v>2</v>
      </c>
      <c r="L12" s="8" t="str">
        <f>VLOOKUP(Tableau257911[[#This Row],[PLACE ERGUE]],PointsClassement[],2,FALSE)</f>
        <v xml:space="preserve"> </v>
      </c>
      <c r="M12" s="5" t="s">
        <v>2</v>
      </c>
      <c r="N12" s="8" t="str">
        <f>VLOOKUP(Tableau257911[[#This Row],[PLACE TREGUNC]],PointsClassement[],2,FALSE)</f>
        <v xml:space="preserve"> </v>
      </c>
      <c r="O12" s="5" t="s">
        <v>2</v>
      </c>
      <c r="P12" s="8" t="str">
        <f>VLOOKUP(Tableau257911[[#This Row],[PLACE SCAER]],PointsClassement[],2,FALSE)</f>
        <v xml:space="preserve"> </v>
      </c>
      <c r="Q12" s="5" t="s">
        <v>2</v>
      </c>
      <c r="R12" s="8" t="str">
        <f>VLOOKUP(Tableau257911[[#This Row],[PLACE GOUEZEC]],PointsClassement[],2,FALSE)</f>
        <v xml:space="preserve"> </v>
      </c>
      <c r="S12" s="8"/>
      <c r="T12" s="6"/>
      <c r="U12" s="7">
        <f>SUM(F12,H12,J12,L12,N12,P12,R12,T12,Tableau257911[[#This Row],[JOKER]])</f>
        <v>200</v>
      </c>
    </row>
    <row r="13" spans="1:21" x14ac:dyDescent="0.35">
      <c r="A13">
        <v>8</v>
      </c>
      <c r="B13" t="s">
        <v>125</v>
      </c>
      <c r="C13" t="s">
        <v>80</v>
      </c>
      <c r="D13" t="s">
        <v>64</v>
      </c>
      <c r="E13" s="3">
        <v>6</v>
      </c>
      <c r="F13" s="8">
        <f>VLOOKUP(Tableau257911[[#This Row],[PLACE QUIMPER]],PointsClassement[],2,FALSE)</f>
        <v>75</v>
      </c>
      <c r="G13" s="5">
        <v>12</v>
      </c>
      <c r="H13" s="8">
        <f>VLOOKUP(Tableau257911[[#This Row],[PLACE RIEC]],PointsClassement[],2,FALSE)</f>
        <v>45</v>
      </c>
      <c r="I13" s="5">
        <v>8</v>
      </c>
      <c r="J13" s="8">
        <f>VLOOKUP(Tableau257911[[#This Row],[PLACE QUIMPERLE]],PointsClassement[],2,FALSE)</f>
        <v>65</v>
      </c>
      <c r="K13" s="5" t="s">
        <v>2</v>
      </c>
      <c r="L13" s="8" t="str">
        <f>VLOOKUP(Tableau257911[[#This Row],[PLACE ERGUE]],PointsClassement[],2,FALSE)</f>
        <v xml:space="preserve"> </v>
      </c>
      <c r="M13" s="5" t="s">
        <v>2</v>
      </c>
      <c r="N13" s="8" t="str">
        <f>VLOOKUP(Tableau257911[[#This Row],[PLACE TREGUNC]],PointsClassement[],2,FALSE)</f>
        <v xml:space="preserve"> </v>
      </c>
      <c r="O13" s="5" t="s">
        <v>2</v>
      </c>
      <c r="P13" s="8" t="str">
        <f>VLOOKUP(Tableau257911[[#This Row],[PLACE SCAER]],PointsClassement[],2,FALSE)</f>
        <v xml:space="preserve"> </v>
      </c>
      <c r="Q13" s="5" t="s">
        <v>2</v>
      </c>
      <c r="R13" s="8" t="str">
        <f>VLOOKUP(Tableau257911[[#This Row],[PLACE GOUEZEC]],PointsClassement[],2,FALSE)</f>
        <v xml:space="preserve"> </v>
      </c>
      <c r="S13" s="8"/>
      <c r="T13" s="6"/>
      <c r="U13" s="7">
        <f>SUM(F13,H13,J13,L13,N13,P13,R13,T13,Tableau257911[[#This Row],[JOKER]])</f>
        <v>185</v>
      </c>
    </row>
    <row r="14" spans="1:21" x14ac:dyDescent="0.35">
      <c r="A14">
        <v>9</v>
      </c>
      <c r="B14" t="s">
        <v>207</v>
      </c>
      <c r="C14" t="s">
        <v>208</v>
      </c>
      <c r="D14" t="s">
        <v>209</v>
      </c>
      <c r="E14" s="3">
        <v>10</v>
      </c>
      <c r="F14" s="8">
        <f>VLOOKUP(Tableau257911[[#This Row],[PLACE QUIMPER]],PointsClassement[],2,FALSE)</f>
        <v>55</v>
      </c>
      <c r="G14" s="5">
        <v>11</v>
      </c>
      <c r="H14" s="8">
        <f>VLOOKUP(Tableau257911[[#This Row],[PLACE RIEC]],PointsClassement[],2,FALSE)</f>
        <v>50</v>
      </c>
      <c r="I14" s="5">
        <v>6</v>
      </c>
      <c r="J14" s="8">
        <f>VLOOKUP(Tableau257911[[#This Row],[PLACE QUIMPERLE]],PointsClassement[],2,FALSE)</f>
        <v>75</v>
      </c>
      <c r="K14" s="5" t="s">
        <v>2</v>
      </c>
      <c r="L14" s="8" t="str">
        <f>VLOOKUP(Tableau257911[[#This Row],[PLACE ERGUE]],PointsClassement[],2,FALSE)</f>
        <v xml:space="preserve"> </v>
      </c>
      <c r="M14" s="5" t="s">
        <v>2</v>
      </c>
      <c r="N14" s="8" t="str">
        <f>VLOOKUP(Tableau257911[[#This Row],[PLACE TREGUNC]],PointsClassement[],2,FALSE)</f>
        <v xml:space="preserve"> </v>
      </c>
      <c r="O14" s="5" t="s">
        <v>2</v>
      </c>
      <c r="P14" s="8" t="str">
        <f>VLOOKUP(Tableau257911[[#This Row],[PLACE SCAER]],PointsClassement[],2,FALSE)</f>
        <v xml:space="preserve"> </v>
      </c>
      <c r="Q14" s="5" t="s">
        <v>2</v>
      </c>
      <c r="R14" s="8" t="str">
        <f>VLOOKUP(Tableau257911[[#This Row],[PLACE GOUEZEC]],PointsClassement[],2,FALSE)</f>
        <v xml:space="preserve"> </v>
      </c>
      <c r="S14" s="8"/>
      <c r="T14" s="6"/>
      <c r="U14" s="7">
        <f>SUM(F14,H14,J14,L14,N14,P14,R14,T14,Tableau257911[[#This Row],[JOKER]])</f>
        <v>180</v>
      </c>
    </row>
    <row r="15" spans="1:21" x14ac:dyDescent="0.35">
      <c r="A15">
        <v>10</v>
      </c>
      <c r="B15" t="s">
        <v>223</v>
      </c>
      <c r="C15" t="s">
        <v>224</v>
      </c>
      <c r="D15" t="s">
        <v>225</v>
      </c>
      <c r="E15" s="3">
        <v>9</v>
      </c>
      <c r="F15" s="8">
        <f>VLOOKUP(Tableau257911[[#This Row],[PLACE QUIMPER]],PointsClassement[],2,FALSE)</f>
        <v>60</v>
      </c>
      <c r="G15" s="5">
        <v>6</v>
      </c>
      <c r="H15" s="8">
        <f>VLOOKUP(Tableau257911[[#This Row],[PLACE RIEC]],PointsClassement[],2,FALSE)</f>
        <v>75</v>
      </c>
      <c r="I15" s="5">
        <v>13</v>
      </c>
      <c r="J15" s="8">
        <f>VLOOKUP(Tableau257911[[#This Row],[PLACE QUIMPERLE]],PointsClassement[],2,FALSE)</f>
        <v>40</v>
      </c>
      <c r="K15" s="5" t="s">
        <v>2</v>
      </c>
      <c r="L15" s="8" t="str">
        <f>VLOOKUP(Tableau257911[[#This Row],[PLACE ERGUE]],PointsClassement[],2,FALSE)</f>
        <v xml:space="preserve"> </v>
      </c>
      <c r="M15" s="5" t="s">
        <v>2</v>
      </c>
      <c r="N15" s="8" t="str">
        <f>VLOOKUP(Tableau257911[[#This Row],[PLACE TREGUNC]],PointsClassement[],2,FALSE)</f>
        <v xml:space="preserve"> </v>
      </c>
      <c r="O15" s="5" t="s">
        <v>2</v>
      </c>
      <c r="P15" s="8" t="str">
        <f>VLOOKUP(Tableau257911[[#This Row],[PLACE SCAER]],PointsClassement[],2,FALSE)</f>
        <v xml:space="preserve"> </v>
      </c>
      <c r="Q15" s="5" t="s">
        <v>2</v>
      </c>
      <c r="R15" s="8" t="str">
        <f>VLOOKUP(Tableau257911[[#This Row],[PLACE GOUEZEC]],PointsClassement[],2,FALSE)</f>
        <v xml:space="preserve"> </v>
      </c>
      <c r="S15" s="8"/>
      <c r="T15" s="6"/>
      <c r="U15" s="7">
        <f>SUM(F15,H15,J15,L15,N15,P15,R15,T15,Tableau257911[[#This Row],[JOKER]])</f>
        <v>175</v>
      </c>
    </row>
    <row r="16" spans="1:21" x14ac:dyDescent="0.35">
      <c r="A16">
        <v>11</v>
      </c>
      <c r="B16" t="s">
        <v>245</v>
      </c>
      <c r="C16" t="s">
        <v>104</v>
      </c>
      <c r="D16" t="s">
        <v>64</v>
      </c>
      <c r="E16" s="3">
        <v>14</v>
      </c>
      <c r="F16" s="8">
        <f>VLOOKUP(Tableau257911[[#This Row],[PLACE QUIMPER]],PointsClassement[],2,FALSE)</f>
        <v>35</v>
      </c>
      <c r="G16" s="5">
        <v>16</v>
      </c>
      <c r="H16" s="8">
        <f>VLOOKUP(Tableau257911[[#This Row],[PLACE RIEC]],PointsClassement[],2,FALSE)</f>
        <v>25</v>
      </c>
      <c r="I16" s="5">
        <v>10</v>
      </c>
      <c r="J16" s="8">
        <f>VLOOKUP(Tableau257911[[#This Row],[PLACE QUIMPERLE]],PointsClassement[],2,FALSE)</f>
        <v>55</v>
      </c>
      <c r="K16" s="5" t="s">
        <v>2</v>
      </c>
      <c r="L16" s="8" t="str">
        <f>VLOOKUP(Tableau257911[[#This Row],[PLACE ERGUE]],PointsClassement[],2,FALSE)</f>
        <v xml:space="preserve"> </v>
      </c>
      <c r="M16" s="5" t="s">
        <v>2</v>
      </c>
      <c r="N16" s="8" t="str">
        <f>VLOOKUP(Tableau257911[[#This Row],[PLACE TREGUNC]],PointsClassement[],2,FALSE)</f>
        <v xml:space="preserve"> </v>
      </c>
      <c r="O16" s="5" t="s">
        <v>2</v>
      </c>
      <c r="P16" s="8" t="str">
        <f>VLOOKUP(Tableau257911[[#This Row],[PLACE SCAER]],PointsClassement[],2,FALSE)</f>
        <v xml:space="preserve"> </v>
      </c>
      <c r="Q16" s="5" t="s">
        <v>2</v>
      </c>
      <c r="R16" s="8" t="str">
        <f>VLOOKUP(Tableau257911[[#This Row],[PLACE GOUEZEC]],PointsClassement[],2,FALSE)</f>
        <v xml:space="preserve"> </v>
      </c>
      <c r="S16" s="8"/>
      <c r="T16" s="6"/>
      <c r="U16" s="7">
        <f>SUM(F16,H16,J16,L16,N16,P16,R16,T16,Tableau257911[[#This Row],[JOKER]])</f>
        <v>115</v>
      </c>
    </row>
    <row r="17" spans="1:21" x14ac:dyDescent="0.35">
      <c r="A17">
        <v>12</v>
      </c>
      <c r="B17" t="s">
        <v>222</v>
      </c>
      <c r="C17" t="s">
        <v>106</v>
      </c>
      <c r="D17" t="s">
        <v>81</v>
      </c>
      <c r="E17" s="3">
        <v>11</v>
      </c>
      <c r="F17" s="8">
        <f>VLOOKUP(Tableau257911[[#This Row],[PLACE QUIMPER]],PointsClassement[],2,FALSE)</f>
        <v>50</v>
      </c>
      <c r="G17" s="5">
        <v>10</v>
      </c>
      <c r="H17" s="8">
        <f>VLOOKUP(Tableau257911[[#This Row],[PLACE RIEC]],PointsClassement[],2,FALSE)</f>
        <v>55</v>
      </c>
      <c r="I17" s="5" t="s">
        <v>2</v>
      </c>
      <c r="J17" s="8" t="str">
        <f>VLOOKUP(Tableau257911[[#This Row],[PLACE QUIMPERLE]],PointsClassement[],2,FALSE)</f>
        <v xml:space="preserve"> </v>
      </c>
      <c r="K17" s="5" t="s">
        <v>2</v>
      </c>
      <c r="L17" s="8" t="str">
        <f>VLOOKUP(Tableau257911[[#This Row],[PLACE ERGUE]],PointsClassement[],2,FALSE)</f>
        <v xml:space="preserve"> </v>
      </c>
      <c r="M17" s="5" t="s">
        <v>2</v>
      </c>
      <c r="N17" s="8" t="str">
        <f>VLOOKUP(Tableau257911[[#This Row],[PLACE TREGUNC]],PointsClassement[],2,FALSE)</f>
        <v xml:space="preserve"> </v>
      </c>
      <c r="O17" s="5" t="s">
        <v>2</v>
      </c>
      <c r="P17" s="8" t="str">
        <f>VLOOKUP(Tableau257911[[#This Row],[PLACE SCAER]],PointsClassement[],2,FALSE)</f>
        <v xml:space="preserve"> </v>
      </c>
      <c r="Q17" s="5" t="s">
        <v>2</v>
      </c>
      <c r="R17" s="8" t="str">
        <f>VLOOKUP(Tableau257911[[#This Row],[PLACE GOUEZEC]],PointsClassement[],2,FALSE)</f>
        <v xml:space="preserve"> </v>
      </c>
      <c r="S17" s="8">
        <v>0</v>
      </c>
      <c r="T17" s="6"/>
      <c r="U17" s="7">
        <f>SUM(F17,H17,J17,L17,N17,P17,R17,T17,Tableau257911[[#This Row],[JOKER]])</f>
        <v>105</v>
      </c>
    </row>
    <row r="18" spans="1:21" x14ac:dyDescent="0.35">
      <c r="A18">
        <v>13</v>
      </c>
      <c r="B18" t="s">
        <v>182</v>
      </c>
      <c r="C18" t="s">
        <v>263</v>
      </c>
      <c r="D18" t="s">
        <v>66</v>
      </c>
      <c r="E18" s="3">
        <v>12</v>
      </c>
      <c r="F18" s="8">
        <f>VLOOKUP(Tableau257911[[#This Row],[PLACE QUIMPER]],PointsClassement[],2,FALSE)</f>
        <v>45</v>
      </c>
      <c r="G18" s="5">
        <v>13</v>
      </c>
      <c r="H18" s="8">
        <f>VLOOKUP(Tableau257911[[#This Row],[PLACE RIEC]],PointsClassement[],2,FALSE)</f>
        <v>40</v>
      </c>
      <c r="I18" s="5">
        <v>21</v>
      </c>
      <c r="J18" s="8">
        <f>VLOOKUP(Tableau257911[[#This Row],[PLACE QUIMPERLE]],PointsClassement[],2,FALSE)</f>
        <v>5</v>
      </c>
      <c r="K18" s="5" t="s">
        <v>2</v>
      </c>
      <c r="L18" s="8" t="str">
        <f>VLOOKUP(Tableau257911[[#This Row],[PLACE ERGUE]],PointsClassement[],2,FALSE)</f>
        <v xml:space="preserve"> </v>
      </c>
      <c r="M18" s="5" t="s">
        <v>2</v>
      </c>
      <c r="N18" s="8" t="str">
        <f>VLOOKUP(Tableau257911[[#This Row],[PLACE TREGUNC]],PointsClassement[],2,FALSE)</f>
        <v xml:space="preserve"> </v>
      </c>
      <c r="O18" s="5" t="s">
        <v>2</v>
      </c>
      <c r="P18" s="8" t="str">
        <f>VLOOKUP(Tableau257911[[#This Row],[PLACE SCAER]],PointsClassement[],2,FALSE)</f>
        <v xml:space="preserve"> </v>
      </c>
      <c r="Q18" s="5" t="s">
        <v>2</v>
      </c>
      <c r="R18" s="8" t="str">
        <f>VLOOKUP(Tableau257911[[#This Row],[PLACE GOUEZEC]],PointsClassement[],2,FALSE)</f>
        <v xml:space="preserve"> </v>
      </c>
      <c r="S18" s="8"/>
      <c r="T18" s="6"/>
      <c r="U18" s="7">
        <f>SUM(F18,H18,J18,L18,N18,P18,R18,T18,Tableau257911[[#This Row],[JOKER]])</f>
        <v>90</v>
      </c>
    </row>
    <row r="19" spans="1:21" x14ac:dyDescent="0.35">
      <c r="A19">
        <v>14</v>
      </c>
      <c r="B19" t="s">
        <v>264</v>
      </c>
      <c r="C19" t="s">
        <v>265</v>
      </c>
      <c r="D19" t="s">
        <v>385</v>
      </c>
      <c r="E19" s="3">
        <v>13</v>
      </c>
      <c r="F19" s="8">
        <f>VLOOKUP(Tableau257911[[#This Row],[PLACE QUIMPER]],PointsClassement[],2,FALSE)</f>
        <v>40</v>
      </c>
      <c r="G19" s="5">
        <v>19</v>
      </c>
      <c r="H19" s="8">
        <f>VLOOKUP(Tableau257911[[#This Row],[PLACE RIEC]],PointsClassement[],2,FALSE)</f>
        <v>10</v>
      </c>
      <c r="I19" s="5">
        <v>19</v>
      </c>
      <c r="J19" s="8">
        <f>VLOOKUP(Tableau257911[[#This Row],[PLACE QUIMPERLE]],PointsClassement[],2,FALSE)</f>
        <v>10</v>
      </c>
      <c r="K19" s="5" t="s">
        <v>2</v>
      </c>
      <c r="L19" s="8" t="str">
        <f>VLOOKUP(Tableau257911[[#This Row],[PLACE ERGUE]],PointsClassement[],2,FALSE)</f>
        <v xml:space="preserve"> </v>
      </c>
      <c r="M19" s="5" t="s">
        <v>2</v>
      </c>
      <c r="N19" s="8" t="str">
        <f>VLOOKUP(Tableau257911[[#This Row],[PLACE TREGUNC]],PointsClassement[],2,FALSE)</f>
        <v xml:space="preserve"> </v>
      </c>
      <c r="O19" s="5" t="s">
        <v>2</v>
      </c>
      <c r="P19" s="8" t="str">
        <f>VLOOKUP(Tableau257911[[#This Row],[PLACE SCAER]],PointsClassement[],2,FALSE)</f>
        <v xml:space="preserve"> </v>
      </c>
      <c r="Q19" s="5" t="s">
        <v>2</v>
      </c>
      <c r="R19" s="8" t="str">
        <f>VLOOKUP(Tableau257911[[#This Row],[PLACE GOUEZEC]],PointsClassement[],2,FALSE)</f>
        <v xml:space="preserve"> </v>
      </c>
      <c r="S19" s="8"/>
      <c r="T19" s="6"/>
      <c r="U19" s="7">
        <f>SUM(F19,H19,J19,L19,N19,P19,R19,T19,Tableau257911[[#This Row],[JOKER]])</f>
        <v>60</v>
      </c>
    </row>
    <row r="20" spans="1:21" x14ac:dyDescent="0.35">
      <c r="A20">
        <v>15</v>
      </c>
      <c r="B20" t="s">
        <v>389</v>
      </c>
      <c r="C20" t="s">
        <v>390</v>
      </c>
      <c r="D20" t="s">
        <v>124</v>
      </c>
      <c r="E20" s="3" t="s">
        <v>2</v>
      </c>
      <c r="F20" s="8" t="str">
        <f>VLOOKUP(Tableau257911[[#This Row],[PLACE QUIMPER]],PointsClassement[],2,FALSE)</f>
        <v xml:space="preserve"> </v>
      </c>
      <c r="G20" s="5">
        <v>9</v>
      </c>
      <c r="H20" s="8">
        <f>VLOOKUP(Tableau257911[[#This Row],[PLACE RIEC]],PointsClassement[],2,FALSE)</f>
        <v>60</v>
      </c>
      <c r="I20" s="5" t="s">
        <v>2</v>
      </c>
      <c r="J20" s="8" t="str">
        <f>VLOOKUP(Tableau257911[[#This Row],[PLACE QUIMPERLE]],PointsClassement[],2,FALSE)</f>
        <v xml:space="preserve"> </v>
      </c>
      <c r="K20" s="5" t="s">
        <v>2</v>
      </c>
      <c r="L20" s="8" t="str">
        <f>VLOOKUP(Tableau257911[[#This Row],[PLACE ERGUE]],PointsClassement[],2,FALSE)</f>
        <v xml:space="preserve"> </v>
      </c>
      <c r="M20" s="5" t="s">
        <v>2</v>
      </c>
      <c r="N20" s="8" t="str">
        <f>VLOOKUP(Tableau257911[[#This Row],[PLACE TREGUNC]],PointsClassement[],2,FALSE)</f>
        <v xml:space="preserve"> </v>
      </c>
      <c r="O20" s="5" t="s">
        <v>2</v>
      </c>
      <c r="P20" s="8" t="str">
        <f>VLOOKUP(Tableau257911[[#This Row],[PLACE SCAER]],PointsClassement[],2,FALSE)</f>
        <v xml:space="preserve"> </v>
      </c>
      <c r="Q20" s="5" t="s">
        <v>2</v>
      </c>
      <c r="R20" s="8" t="str">
        <f>VLOOKUP(Tableau257911[[#This Row],[PLACE GOUEZEC]],PointsClassement[],2,FALSE)</f>
        <v xml:space="preserve"> </v>
      </c>
      <c r="S20" s="8">
        <v>0</v>
      </c>
      <c r="T20" s="6"/>
      <c r="U20" s="7">
        <f>SUM(F20,H20,J20,L20,N20,P20,R20,T20,Tableau257911[[#This Row],[JOKER]])</f>
        <v>60</v>
      </c>
    </row>
    <row r="21" spans="1:21" x14ac:dyDescent="0.35">
      <c r="A21">
        <v>16</v>
      </c>
      <c r="B21" t="s">
        <v>342</v>
      </c>
      <c r="C21" t="s">
        <v>392</v>
      </c>
      <c r="D21" t="s">
        <v>78</v>
      </c>
      <c r="E21" s="3" t="s">
        <v>2</v>
      </c>
      <c r="F21" s="8" t="str">
        <f>VLOOKUP(Tableau257911[[#This Row],[PLACE QUIMPER]],PointsClassement[],2,FALSE)</f>
        <v xml:space="preserve"> </v>
      </c>
      <c r="G21" s="5">
        <v>17</v>
      </c>
      <c r="H21" s="8">
        <f>VLOOKUP(Tableau257911[[#This Row],[PLACE RIEC]],PointsClassement[],2,FALSE)</f>
        <v>20</v>
      </c>
      <c r="I21" s="5">
        <v>14</v>
      </c>
      <c r="J21" s="8">
        <f>VLOOKUP(Tableau257911[[#This Row],[PLACE QUIMPERLE]],PointsClassement[],2,FALSE)</f>
        <v>35</v>
      </c>
      <c r="K21" s="5" t="s">
        <v>2</v>
      </c>
      <c r="L21" s="8" t="str">
        <f>VLOOKUP(Tableau257911[[#This Row],[PLACE ERGUE]],PointsClassement[],2,FALSE)</f>
        <v xml:space="preserve"> </v>
      </c>
      <c r="M21" s="5" t="s">
        <v>2</v>
      </c>
      <c r="N21" s="8" t="str">
        <f>VLOOKUP(Tableau257911[[#This Row],[PLACE TREGUNC]],PointsClassement[],2,FALSE)</f>
        <v xml:space="preserve"> </v>
      </c>
      <c r="O21" s="5" t="s">
        <v>2</v>
      </c>
      <c r="P21" s="8" t="str">
        <f>VLOOKUP(Tableau257911[[#This Row],[PLACE SCAER]],PointsClassement[],2,FALSE)</f>
        <v xml:space="preserve"> </v>
      </c>
      <c r="Q21" s="5" t="s">
        <v>2</v>
      </c>
      <c r="R21" s="8" t="str">
        <f>VLOOKUP(Tableau257911[[#This Row],[PLACE GOUEZEC]],PointsClassement[],2,FALSE)</f>
        <v xml:space="preserve"> </v>
      </c>
      <c r="S21" s="8">
        <v>0</v>
      </c>
      <c r="T21" s="6"/>
      <c r="U21" s="7">
        <f>SUM(F21,H21,J21,L21,N21,P21,R21,T21,Tableau257911[[#This Row],[JOKER]])</f>
        <v>55</v>
      </c>
    </row>
    <row r="22" spans="1:21" x14ac:dyDescent="0.35">
      <c r="A22">
        <v>17</v>
      </c>
      <c r="B22" t="s">
        <v>248</v>
      </c>
      <c r="C22" t="s">
        <v>65</v>
      </c>
      <c r="D22" t="s">
        <v>92</v>
      </c>
      <c r="E22" s="3">
        <v>18</v>
      </c>
      <c r="F22" s="8">
        <f>VLOOKUP(Tableau257911[[#This Row],[PLACE QUIMPER]],PointsClassement[],2,FALSE)</f>
        <v>15</v>
      </c>
      <c r="G22" s="5">
        <v>18</v>
      </c>
      <c r="H22" s="8">
        <f>VLOOKUP(Tableau257911[[#This Row],[PLACE RIEC]],PointsClassement[],2,FALSE)</f>
        <v>15</v>
      </c>
      <c r="I22" s="5">
        <v>16</v>
      </c>
      <c r="J22" s="8">
        <f>VLOOKUP(Tableau257911[[#This Row],[PLACE QUIMPERLE]],PointsClassement[],2,FALSE)</f>
        <v>25</v>
      </c>
      <c r="K22" s="5" t="s">
        <v>2</v>
      </c>
      <c r="L22" s="8" t="str">
        <f>VLOOKUP(Tableau257911[[#This Row],[PLACE ERGUE]],PointsClassement[],2,FALSE)</f>
        <v xml:space="preserve"> </v>
      </c>
      <c r="M22" s="5" t="s">
        <v>2</v>
      </c>
      <c r="N22" s="8" t="str">
        <f>VLOOKUP(Tableau257911[[#This Row],[PLACE TREGUNC]],PointsClassement[],2,FALSE)</f>
        <v xml:space="preserve"> </v>
      </c>
      <c r="O22" s="5" t="s">
        <v>2</v>
      </c>
      <c r="P22" s="8" t="str">
        <f>VLOOKUP(Tableau257911[[#This Row],[PLACE SCAER]],PointsClassement[],2,FALSE)</f>
        <v xml:space="preserve"> </v>
      </c>
      <c r="Q22" s="5" t="s">
        <v>2</v>
      </c>
      <c r="R22" s="8" t="str">
        <f>VLOOKUP(Tableau257911[[#This Row],[PLACE GOUEZEC]],PointsClassement[],2,FALSE)</f>
        <v xml:space="preserve"> </v>
      </c>
      <c r="S22" s="8"/>
      <c r="T22" s="6"/>
      <c r="U22" s="7">
        <f>SUM(F22,H22,J22,L22,N22,P22,R22,T22,Tableau257911[[#This Row],[JOKER]])</f>
        <v>55</v>
      </c>
    </row>
    <row r="23" spans="1:21" x14ac:dyDescent="0.35">
      <c r="A23">
        <v>18</v>
      </c>
      <c r="B23" t="s">
        <v>439</v>
      </c>
      <c r="C23" t="s">
        <v>455</v>
      </c>
      <c r="D23" t="s">
        <v>86</v>
      </c>
      <c r="E23" s="3" t="s">
        <v>2</v>
      </c>
      <c r="F23" s="8" t="str">
        <f>VLOOKUP(Tableau257911[[#This Row],[PLACE QUIMPER]],PointsClassement[],2,FALSE)</f>
        <v xml:space="preserve"> </v>
      </c>
      <c r="G23" s="5" t="s">
        <v>2</v>
      </c>
      <c r="H23" s="8" t="str">
        <f>VLOOKUP(Tableau257911[[#This Row],[PLACE RIEC]],PointsClassement[],2,FALSE)</f>
        <v xml:space="preserve"> </v>
      </c>
      <c r="I23" s="5">
        <v>11</v>
      </c>
      <c r="J23" s="8">
        <f>VLOOKUP(Tableau257911[[#This Row],[PLACE QUIMPERLE]],PointsClassement[],2,FALSE)</f>
        <v>50</v>
      </c>
      <c r="K23" s="5" t="s">
        <v>2</v>
      </c>
      <c r="L23" s="8" t="str">
        <f>VLOOKUP(Tableau257911[[#This Row],[PLACE ERGUE]],PointsClassement[],2,FALSE)</f>
        <v xml:space="preserve"> </v>
      </c>
      <c r="M23" s="5" t="s">
        <v>2</v>
      </c>
      <c r="N23" s="8" t="str">
        <f>VLOOKUP(Tableau257911[[#This Row],[PLACE TREGUNC]],PointsClassement[],2,FALSE)</f>
        <v xml:space="preserve"> </v>
      </c>
      <c r="O23" s="5" t="s">
        <v>2</v>
      </c>
      <c r="P23" s="8" t="str">
        <f>VLOOKUP(Tableau257911[[#This Row],[PLACE SCAER]],PointsClassement[],2,FALSE)</f>
        <v xml:space="preserve"> </v>
      </c>
      <c r="Q23" s="5" t="s">
        <v>2</v>
      </c>
      <c r="R23" s="8" t="str">
        <f>VLOOKUP(Tableau257911[[#This Row],[PLACE GOUEZEC]],PointsClassement[],2,FALSE)</f>
        <v xml:space="preserve"> </v>
      </c>
      <c r="S23" s="8">
        <v>0</v>
      </c>
      <c r="T23" s="6"/>
      <c r="U23" s="7">
        <f>SUM(F23,H23,J23,L23,N23,P23,R23,T23,Tableau257911[[#This Row],[JOKER]])</f>
        <v>50</v>
      </c>
    </row>
    <row r="24" spans="1:21" x14ac:dyDescent="0.35">
      <c r="A24">
        <v>19</v>
      </c>
      <c r="B24" t="s">
        <v>319</v>
      </c>
      <c r="C24" t="s">
        <v>386</v>
      </c>
      <c r="D24" t="s">
        <v>74</v>
      </c>
      <c r="E24" s="3">
        <v>16</v>
      </c>
      <c r="F24" s="8">
        <f>VLOOKUP(Tableau257911[[#This Row],[PLACE QUIMPER]],PointsClassement[],2,FALSE)</f>
        <v>25</v>
      </c>
      <c r="G24" s="5">
        <v>22</v>
      </c>
      <c r="H24" s="8">
        <f>VLOOKUP(Tableau257911[[#This Row],[PLACE RIEC]],PointsClassement[],2,FALSE)</f>
        <v>5</v>
      </c>
      <c r="I24" s="5">
        <v>17</v>
      </c>
      <c r="J24" s="8">
        <f>VLOOKUP(Tableau257911[[#This Row],[PLACE QUIMPERLE]],PointsClassement[],2,FALSE)</f>
        <v>20</v>
      </c>
      <c r="K24" s="5" t="s">
        <v>2</v>
      </c>
      <c r="L24" s="8" t="str">
        <f>VLOOKUP(Tableau257911[[#This Row],[PLACE ERGUE]],PointsClassement[],2,FALSE)</f>
        <v xml:space="preserve"> </v>
      </c>
      <c r="M24" s="5" t="s">
        <v>2</v>
      </c>
      <c r="N24" s="8" t="str">
        <f>VLOOKUP(Tableau257911[[#This Row],[PLACE TREGUNC]],PointsClassement[],2,FALSE)</f>
        <v xml:space="preserve"> </v>
      </c>
      <c r="O24" s="5" t="s">
        <v>2</v>
      </c>
      <c r="P24" s="8" t="str">
        <f>VLOOKUP(Tableau257911[[#This Row],[PLACE SCAER]],PointsClassement[],2,FALSE)</f>
        <v xml:space="preserve"> </v>
      </c>
      <c r="Q24" s="5" t="s">
        <v>2</v>
      </c>
      <c r="R24" s="8" t="str">
        <f>VLOOKUP(Tableau257911[[#This Row],[PLACE GOUEZEC]],PointsClassement[],2,FALSE)</f>
        <v xml:space="preserve"> </v>
      </c>
      <c r="S24" s="8"/>
      <c r="T24" s="6"/>
      <c r="U24" s="7">
        <f>SUM(F24,H24,J24,L24,N24,P24,R24,T24,Tableau257911[[#This Row],[JOKER]])</f>
        <v>50</v>
      </c>
    </row>
    <row r="25" spans="1:21" x14ac:dyDescent="0.35">
      <c r="A25">
        <v>20</v>
      </c>
      <c r="B25" t="s">
        <v>422</v>
      </c>
      <c r="C25" t="s">
        <v>414</v>
      </c>
      <c r="D25" t="s">
        <v>424</v>
      </c>
      <c r="E25" s="3" t="s">
        <v>2</v>
      </c>
      <c r="F25" s="8" t="str">
        <f>VLOOKUP(Tableau257911[[#This Row],[PLACE QUIMPER]],PointsClassement[],2,FALSE)</f>
        <v xml:space="preserve"> </v>
      </c>
      <c r="G25" s="5" t="s">
        <v>2</v>
      </c>
      <c r="H25" s="8" t="str">
        <f>VLOOKUP(Tableau257911[[#This Row],[PLACE RIEC]],PointsClassement[],2,FALSE)</f>
        <v xml:space="preserve"> </v>
      </c>
      <c r="I25" s="5">
        <v>12</v>
      </c>
      <c r="J25" s="8">
        <f>VLOOKUP(Tableau257911[[#This Row],[PLACE QUIMPERLE]],PointsClassement[],2,FALSE)</f>
        <v>45</v>
      </c>
      <c r="K25" s="5" t="s">
        <v>2</v>
      </c>
      <c r="L25" s="8" t="str">
        <f>VLOOKUP(Tableau257911[[#This Row],[PLACE ERGUE]],PointsClassement[],2,FALSE)</f>
        <v xml:space="preserve"> </v>
      </c>
      <c r="M25" s="5" t="s">
        <v>2</v>
      </c>
      <c r="N25" s="8" t="str">
        <f>VLOOKUP(Tableau257911[[#This Row],[PLACE TREGUNC]],PointsClassement[],2,FALSE)</f>
        <v xml:space="preserve"> </v>
      </c>
      <c r="O25" s="5" t="s">
        <v>2</v>
      </c>
      <c r="P25" s="8" t="str">
        <f>VLOOKUP(Tableau257911[[#This Row],[PLACE SCAER]],PointsClassement[],2,FALSE)</f>
        <v xml:space="preserve"> </v>
      </c>
      <c r="Q25" s="5" t="s">
        <v>2</v>
      </c>
      <c r="R25" s="8" t="str">
        <f>VLOOKUP(Tableau257911[[#This Row],[PLACE GOUEZEC]],PointsClassement[],2,FALSE)</f>
        <v xml:space="preserve"> </v>
      </c>
      <c r="S25" s="8">
        <v>0</v>
      </c>
      <c r="T25" s="6"/>
      <c r="U25" s="7">
        <f>SUM(F25,H25,J25,L25,N25,P25,R25,T25,Tableau257911[[#This Row],[JOKER]])</f>
        <v>45</v>
      </c>
    </row>
    <row r="26" spans="1:21" x14ac:dyDescent="0.35">
      <c r="A26">
        <v>21</v>
      </c>
      <c r="B26" t="s">
        <v>137</v>
      </c>
      <c r="C26" t="s">
        <v>198</v>
      </c>
      <c r="D26" t="s">
        <v>90</v>
      </c>
      <c r="E26" s="3">
        <v>15</v>
      </c>
      <c r="F26" s="8">
        <f>VLOOKUP(Tableau257911[[#This Row],[PLACE QUIMPER]],PointsClassement[],2,FALSE)</f>
        <v>30</v>
      </c>
      <c r="G26" s="5">
        <v>20</v>
      </c>
      <c r="H26" s="8">
        <f>VLOOKUP(Tableau257911[[#This Row],[PLACE RIEC]],PointsClassement[],2,FALSE)</f>
        <v>5</v>
      </c>
      <c r="I26" s="5">
        <v>20</v>
      </c>
      <c r="J26" s="8">
        <f>VLOOKUP(Tableau257911[[#This Row],[PLACE QUIMPERLE]],PointsClassement[],2,FALSE)</f>
        <v>5</v>
      </c>
      <c r="K26" s="5" t="s">
        <v>2</v>
      </c>
      <c r="L26" s="8" t="str">
        <f>VLOOKUP(Tableau257911[[#This Row],[PLACE ERGUE]],PointsClassement[],2,FALSE)</f>
        <v xml:space="preserve"> </v>
      </c>
      <c r="M26" s="5" t="s">
        <v>2</v>
      </c>
      <c r="N26" s="8" t="str">
        <f>VLOOKUP(Tableau257911[[#This Row],[PLACE TREGUNC]],PointsClassement[],2,FALSE)</f>
        <v xml:space="preserve"> </v>
      </c>
      <c r="O26" s="5" t="s">
        <v>2</v>
      </c>
      <c r="P26" s="8" t="str">
        <f>VLOOKUP(Tableau257911[[#This Row],[PLACE SCAER]],PointsClassement[],2,FALSE)</f>
        <v xml:space="preserve"> </v>
      </c>
      <c r="Q26" s="5" t="s">
        <v>2</v>
      </c>
      <c r="R26" s="8" t="str">
        <f>VLOOKUP(Tableau257911[[#This Row],[PLACE GOUEZEC]],PointsClassement[],2,FALSE)</f>
        <v xml:space="preserve"> </v>
      </c>
      <c r="S26" s="8"/>
      <c r="T26" s="6"/>
      <c r="U26" s="7">
        <f>SUM(F26,H26,J26,L26,N26,P26,R26,T26,Tableau257911[[#This Row],[JOKER]])</f>
        <v>40</v>
      </c>
    </row>
    <row r="27" spans="1:21" x14ac:dyDescent="0.35">
      <c r="A27">
        <v>22</v>
      </c>
      <c r="B27" t="s">
        <v>329</v>
      </c>
      <c r="C27" t="s">
        <v>65</v>
      </c>
      <c r="D27" t="s">
        <v>81</v>
      </c>
      <c r="E27" s="3">
        <v>31</v>
      </c>
      <c r="F27" s="8">
        <f>VLOOKUP(Tableau257911[[#This Row],[PLACE QUIMPER]],PointsClassement[],2,FALSE)</f>
        <v>5</v>
      </c>
      <c r="G27" s="5">
        <v>15</v>
      </c>
      <c r="H27" s="8">
        <f>VLOOKUP(Tableau257911[[#This Row],[PLACE RIEC]],PointsClassement[],2,FALSE)</f>
        <v>30</v>
      </c>
      <c r="I27" s="5">
        <v>31</v>
      </c>
      <c r="J27" s="8">
        <f>VLOOKUP(Tableau257911[[#This Row],[PLACE QUIMPERLE]],PointsClassement[],2,FALSE)</f>
        <v>5</v>
      </c>
      <c r="K27" s="5" t="s">
        <v>2</v>
      </c>
      <c r="L27" s="8" t="str">
        <f>VLOOKUP(Tableau257911[[#This Row],[PLACE ERGUE]],PointsClassement[],2,FALSE)</f>
        <v xml:space="preserve"> </v>
      </c>
      <c r="M27" s="5" t="s">
        <v>2</v>
      </c>
      <c r="N27" s="8" t="str">
        <f>VLOOKUP(Tableau257911[[#This Row],[PLACE TREGUNC]],PointsClassement[],2,FALSE)</f>
        <v xml:space="preserve"> </v>
      </c>
      <c r="O27" s="5" t="s">
        <v>2</v>
      </c>
      <c r="P27" s="8" t="str">
        <f>VLOOKUP(Tableau257911[[#This Row],[PLACE SCAER]],PointsClassement[],2,FALSE)</f>
        <v xml:space="preserve"> </v>
      </c>
      <c r="Q27" s="5" t="s">
        <v>2</v>
      </c>
      <c r="R27" s="8" t="str">
        <f>VLOOKUP(Tableau257911[[#This Row],[PLACE GOUEZEC]],PointsClassement[],2,FALSE)</f>
        <v xml:space="preserve"> </v>
      </c>
      <c r="S27" s="8"/>
      <c r="T27" s="6"/>
      <c r="U27" s="7">
        <f>SUM(F27,H27,J27,L27,N27,P27,R27,T27,Tableau257911[[#This Row],[JOKER]])</f>
        <v>40</v>
      </c>
    </row>
    <row r="28" spans="1:21" x14ac:dyDescent="0.35">
      <c r="A28">
        <v>23</v>
      </c>
      <c r="B28" t="s">
        <v>193</v>
      </c>
      <c r="C28" t="s">
        <v>260</v>
      </c>
      <c r="D28" t="s">
        <v>66</v>
      </c>
      <c r="E28" s="3" t="s">
        <v>2</v>
      </c>
      <c r="F28" s="8" t="str">
        <f>VLOOKUP(Tableau257911[[#This Row],[PLACE QUIMPER]],PointsClassement[],2,FALSE)</f>
        <v xml:space="preserve"> </v>
      </c>
      <c r="G28" s="5">
        <v>15</v>
      </c>
      <c r="H28" s="8">
        <f>VLOOKUP(Tableau257911[[#This Row],[PLACE RIEC]],PointsClassement[],2,FALSE)</f>
        <v>30</v>
      </c>
      <c r="I28" s="5">
        <v>24</v>
      </c>
      <c r="J28" s="8">
        <f>VLOOKUP(Tableau257911[[#This Row],[PLACE QUIMPERLE]],PointsClassement[],2,FALSE)</f>
        <v>5</v>
      </c>
      <c r="K28" s="5" t="s">
        <v>2</v>
      </c>
      <c r="L28" s="8" t="str">
        <f>VLOOKUP(Tableau257911[[#This Row],[PLACE ERGUE]],PointsClassement[],2,FALSE)</f>
        <v xml:space="preserve"> </v>
      </c>
      <c r="M28" s="5" t="s">
        <v>2</v>
      </c>
      <c r="N28" s="8" t="str">
        <f>VLOOKUP(Tableau257911[[#This Row],[PLACE TREGUNC]],PointsClassement[],2,FALSE)</f>
        <v xml:space="preserve"> </v>
      </c>
      <c r="O28" s="5" t="s">
        <v>2</v>
      </c>
      <c r="P28" s="8" t="str">
        <f>VLOOKUP(Tableau257911[[#This Row],[PLACE SCAER]],PointsClassement[],2,FALSE)</f>
        <v xml:space="preserve"> </v>
      </c>
      <c r="Q28" s="5" t="s">
        <v>2</v>
      </c>
      <c r="R28" s="8" t="str">
        <f>VLOOKUP(Tableau257911[[#This Row],[PLACE GOUEZEC]],PointsClassement[],2,FALSE)</f>
        <v xml:space="preserve"> </v>
      </c>
      <c r="S28" s="8">
        <v>0</v>
      </c>
      <c r="T28" s="6"/>
      <c r="U28" s="7">
        <f>SUM(F28,H28,J28,L28,N28,P28,R28,T28,Tableau257911[[#This Row],[JOKER]])</f>
        <v>35</v>
      </c>
    </row>
    <row r="29" spans="1:21" x14ac:dyDescent="0.35">
      <c r="A29">
        <v>24</v>
      </c>
      <c r="B29" t="s">
        <v>391</v>
      </c>
      <c r="C29" t="s">
        <v>104</v>
      </c>
      <c r="D29" t="s">
        <v>82</v>
      </c>
      <c r="E29" s="3" t="s">
        <v>2</v>
      </c>
      <c r="F29" s="8" t="str">
        <f>VLOOKUP(Tableau257911[[#This Row],[PLACE QUIMPER]],PointsClassement[],2,FALSE)</f>
        <v xml:space="preserve"> </v>
      </c>
      <c r="G29" s="5">
        <v>14</v>
      </c>
      <c r="H29" s="8">
        <f>VLOOKUP(Tableau257911[[#This Row],[PLACE RIEC]],PointsClassement[],2,FALSE)</f>
        <v>35</v>
      </c>
      <c r="I29" s="5" t="s">
        <v>2</v>
      </c>
      <c r="J29" s="8" t="str">
        <f>VLOOKUP(Tableau257911[[#This Row],[PLACE QUIMPERLE]],PointsClassement[],2,FALSE)</f>
        <v xml:space="preserve"> </v>
      </c>
      <c r="K29" s="5" t="s">
        <v>2</v>
      </c>
      <c r="L29" s="8" t="str">
        <f>VLOOKUP(Tableau257911[[#This Row],[PLACE ERGUE]],PointsClassement[],2,FALSE)</f>
        <v xml:space="preserve"> </v>
      </c>
      <c r="M29" s="5" t="s">
        <v>2</v>
      </c>
      <c r="N29" s="8" t="str">
        <f>VLOOKUP(Tableau257911[[#This Row],[PLACE TREGUNC]],PointsClassement[],2,FALSE)</f>
        <v xml:space="preserve"> </v>
      </c>
      <c r="O29" s="5" t="s">
        <v>2</v>
      </c>
      <c r="P29" s="8" t="str">
        <f>VLOOKUP(Tableau257911[[#This Row],[PLACE SCAER]],PointsClassement[],2,FALSE)</f>
        <v xml:space="preserve"> </v>
      </c>
      <c r="Q29" s="5" t="s">
        <v>2</v>
      </c>
      <c r="R29" s="8" t="str">
        <f>VLOOKUP(Tableau257911[[#This Row],[PLACE GOUEZEC]],PointsClassement[],2,FALSE)</f>
        <v xml:space="preserve"> </v>
      </c>
      <c r="S29" s="8">
        <v>0</v>
      </c>
      <c r="T29" s="6"/>
      <c r="U29" s="7">
        <f>SUM(F29,H29,J29,L29,N29,P29,R29,T29,Tableau257911[[#This Row],[JOKER]])</f>
        <v>35</v>
      </c>
    </row>
    <row r="30" spans="1:21" x14ac:dyDescent="0.35">
      <c r="A30">
        <v>25</v>
      </c>
      <c r="B30" t="s">
        <v>456</v>
      </c>
      <c r="C30" t="s">
        <v>457</v>
      </c>
      <c r="D30" t="s">
        <v>74</v>
      </c>
      <c r="E30" s="3" t="s">
        <v>2</v>
      </c>
      <c r="F30" s="8" t="str">
        <f>VLOOKUP(Tableau257911[[#This Row],[PLACE QUIMPER]],PointsClassement[],2,FALSE)</f>
        <v xml:space="preserve"> </v>
      </c>
      <c r="G30" s="5" t="s">
        <v>2</v>
      </c>
      <c r="H30" s="8" t="str">
        <f>VLOOKUP(Tableau257911[[#This Row],[PLACE RIEC]],PointsClassement[],2,FALSE)</f>
        <v xml:space="preserve"> </v>
      </c>
      <c r="I30" s="5">
        <v>15</v>
      </c>
      <c r="J30" s="8">
        <f>VLOOKUP(Tableau257911[[#This Row],[PLACE QUIMPERLE]],PointsClassement[],2,FALSE)</f>
        <v>30</v>
      </c>
      <c r="K30" s="5" t="s">
        <v>2</v>
      </c>
      <c r="L30" s="8" t="str">
        <f>VLOOKUP(Tableau257911[[#This Row],[PLACE ERGUE]],PointsClassement[],2,FALSE)</f>
        <v xml:space="preserve"> </v>
      </c>
      <c r="M30" s="5" t="s">
        <v>2</v>
      </c>
      <c r="N30" s="8" t="str">
        <f>VLOOKUP(Tableau257911[[#This Row],[PLACE TREGUNC]],PointsClassement[],2,FALSE)</f>
        <v xml:space="preserve"> </v>
      </c>
      <c r="O30" s="5" t="s">
        <v>2</v>
      </c>
      <c r="P30" s="8" t="str">
        <f>VLOOKUP(Tableau257911[[#This Row],[PLACE SCAER]],PointsClassement[],2,FALSE)</f>
        <v xml:space="preserve"> </v>
      </c>
      <c r="Q30" s="5" t="s">
        <v>2</v>
      </c>
      <c r="R30" s="8" t="str">
        <f>VLOOKUP(Tableau257911[[#This Row],[PLACE GOUEZEC]],PointsClassement[],2,FALSE)</f>
        <v xml:space="preserve"> </v>
      </c>
      <c r="S30" s="8">
        <v>0</v>
      </c>
      <c r="T30" s="6"/>
      <c r="U30" s="7">
        <f>SUM(F30,H30,J30,L30,N30,P30,R30,T30,Tableau257911[[#This Row],[JOKER]])</f>
        <v>30</v>
      </c>
    </row>
    <row r="31" spans="1:21" x14ac:dyDescent="0.35">
      <c r="A31">
        <v>26</v>
      </c>
      <c r="B31" t="s">
        <v>113</v>
      </c>
      <c r="C31" t="s">
        <v>106</v>
      </c>
      <c r="D31" t="s">
        <v>81</v>
      </c>
      <c r="E31" s="3">
        <v>21</v>
      </c>
      <c r="F31" s="8">
        <f>VLOOKUP(Tableau257911[[#This Row],[PLACE QUIMPER]],PointsClassement[],2,FALSE)</f>
        <v>5</v>
      </c>
      <c r="G31" s="5">
        <v>21</v>
      </c>
      <c r="H31" s="8">
        <f>VLOOKUP(Tableau257911[[#This Row],[PLACE RIEC]],PointsClassement[],2,FALSE)</f>
        <v>5</v>
      </c>
      <c r="I31" s="5">
        <v>18</v>
      </c>
      <c r="J31" s="8">
        <f>VLOOKUP(Tableau257911[[#This Row],[PLACE QUIMPERLE]],PointsClassement[],2,FALSE)</f>
        <v>15</v>
      </c>
      <c r="K31" s="5" t="s">
        <v>2</v>
      </c>
      <c r="L31" s="8" t="str">
        <f>VLOOKUP(Tableau257911[[#This Row],[PLACE ERGUE]],PointsClassement[],2,FALSE)</f>
        <v xml:space="preserve"> </v>
      </c>
      <c r="M31" s="5" t="s">
        <v>2</v>
      </c>
      <c r="N31" s="8" t="str">
        <f>VLOOKUP(Tableau257911[[#This Row],[PLACE TREGUNC]],PointsClassement[],2,FALSE)</f>
        <v xml:space="preserve"> </v>
      </c>
      <c r="O31" s="5" t="s">
        <v>2</v>
      </c>
      <c r="P31" s="8" t="str">
        <f>VLOOKUP(Tableau257911[[#This Row],[PLACE SCAER]],PointsClassement[],2,FALSE)</f>
        <v xml:space="preserve"> </v>
      </c>
      <c r="Q31" s="5" t="s">
        <v>2</v>
      </c>
      <c r="R31" s="8" t="str">
        <f>VLOOKUP(Tableau257911[[#This Row],[PLACE GOUEZEC]],PointsClassement[],2,FALSE)</f>
        <v xml:space="preserve"> </v>
      </c>
      <c r="S31" s="8"/>
      <c r="T31" s="6"/>
      <c r="U31" s="7">
        <f>SUM(F31,H31,J31,L31,N31,P31,R31,T31,Tableau257911[[#This Row],[JOKER]])</f>
        <v>25</v>
      </c>
    </row>
    <row r="32" spans="1:21" x14ac:dyDescent="0.35">
      <c r="A32">
        <v>27</v>
      </c>
      <c r="B32" t="s">
        <v>299</v>
      </c>
      <c r="C32" t="s">
        <v>94</v>
      </c>
      <c r="D32" t="s">
        <v>74</v>
      </c>
      <c r="E32" s="3">
        <v>17</v>
      </c>
      <c r="F32" s="8">
        <f>VLOOKUP(Tableau257911[[#This Row],[PLACE QUIMPER]],PointsClassement[],2,FALSE)</f>
        <v>20</v>
      </c>
      <c r="G32" s="5" t="s">
        <v>2</v>
      </c>
      <c r="H32" s="8" t="str">
        <f>VLOOKUP(Tableau257911[[#This Row],[PLACE RIEC]],PointsClassement[],2,FALSE)</f>
        <v xml:space="preserve"> </v>
      </c>
      <c r="I32" s="5">
        <v>23</v>
      </c>
      <c r="J32" s="8">
        <f>VLOOKUP(Tableau257911[[#This Row],[PLACE QUIMPERLE]],PointsClassement[],2,FALSE)</f>
        <v>5</v>
      </c>
      <c r="K32" s="5" t="s">
        <v>2</v>
      </c>
      <c r="L32" s="8" t="str">
        <f>VLOOKUP(Tableau257911[[#This Row],[PLACE ERGUE]],PointsClassement[],2,FALSE)</f>
        <v xml:space="preserve"> </v>
      </c>
      <c r="M32" s="5" t="s">
        <v>2</v>
      </c>
      <c r="N32" s="8" t="str">
        <f>VLOOKUP(Tableau257911[[#This Row],[PLACE TREGUNC]],PointsClassement[],2,FALSE)</f>
        <v xml:space="preserve"> </v>
      </c>
      <c r="O32" s="5" t="s">
        <v>2</v>
      </c>
      <c r="P32" s="8" t="str">
        <f>VLOOKUP(Tableau257911[[#This Row],[PLACE SCAER]],PointsClassement[],2,FALSE)</f>
        <v xml:space="preserve"> </v>
      </c>
      <c r="Q32" s="5" t="s">
        <v>2</v>
      </c>
      <c r="R32" s="8" t="str">
        <f>VLOOKUP(Tableau257911[[#This Row],[PLACE GOUEZEC]],PointsClassement[],2,FALSE)</f>
        <v xml:space="preserve"> </v>
      </c>
      <c r="S32" s="8">
        <v>0</v>
      </c>
      <c r="T32" s="6"/>
      <c r="U32" s="7">
        <f>SUM(F32,H32,J32,L32,N32,P32,R32,T32,Tableau257911[[#This Row],[JOKER]])</f>
        <v>25</v>
      </c>
    </row>
    <row r="33" spans="1:21" x14ac:dyDescent="0.35">
      <c r="A33">
        <v>28</v>
      </c>
      <c r="B33" t="s">
        <v>123</v>
      </c>
      <c r="C33" t="s">
        <v>246</v>
      </c>
      <c r="D33" t="s">
        <v>166</v>
      </c>
      <c r="E33" s="3">
        <v>19</v>
      </c>
      <c r="F33" s="8">
        <f>VLOOKUP(Tableau257911[[#This Row],[PLACE QUIMPER]],PointsClassement[],2,FALSE)</f>
        <v>10</v>
      </c>
      <c r="G33" s="5">
        <v>26</v>
      </c>
      <c r="H33" s="8">
        <f>VLOOKUP(Tableau257911[[#This Row],[PLACE RIEC]],PointsClassement[],2,FALSE)</f>
        <v>5</v>
      </c>
      <c r="I33" s="5">
        <v>22</v>
      </c>
      <c r="J33" s="8">
        <f>VLOOKUP(Tableau257911[[#This Row],[PLACE QUIMPERLE]],PointsClassement[],2,FALSE)</f>
        <v>5</v>
      </c>
      <c r="K33" s="5" t="s">
        <v>2</v>
      </c>
      <c r="L33" s="8" t="str">
        <f>VLOOKUP(Tableau257911[[#This Row],[PLACE ERGUE]],PointsClassement[],2,FALSE)</f>
        <v xml:space="preserve"> </v>
      </c>
      <c r="M33" s="5" t="s">
        <v>2</v>
      </c>
      <c r="N33" s="8" t="str">
        <f>VLOOKUP(Tableau257911[[#This Row],[PLACE TREGUNC]],PointsClassement[],2,FALSE)</f>
        <v xml:space="preserve"> </v>
      </c>
      <c r="O33" s="5" t="s">
        <v>2</v>
      </c>
      <c r="P33" s="8" t="str">
        <f>VLOOKUP(Tableau257911[[#This Row],[PLACE SCAER]],PointsClassement[],2,FALSE)</f>
        <v xml:space="preserve"> </v>
      </c>
      <c r="Q33" s="5" t="s">
        <v>2</v>
      </c>
      <c r="R33" s="8" t="str">
        <f>VLOOKUP(Tableau257911[[#This Row],[PLACE GOUEZEC]],PointsClassement[],2,FALSE)</f>
        <v xml:space="preserve"> </v>
      </c>
      <c r="S33" s="8"/>
      <c r="T33" s="6"/>
      <c r="U33" s="7">
        <f>SUM(F33,H33,J33,L33,N33,P33,R33,T33,Tableau257911[[#This Row],[JOKER]])</f>
        <v>20</v>
      </c>
    </row>
    <row r="34" spans="1:21" x14ac:dyDescent="0.35">
      <c r="A34">
        <v>29</v>
      </c>
      <c r="B34" t="s">
        <v>266</v>
      </c>
      <c r="C34" t="s">
        <v>70</v>
      </c>
      <c r="D34" t="s">
        <v>64</v>
      </c>
      <c r="E34" s="3">
        <v>23</v>
      </c>
      <c r="F34" s="8">
        <f>VLOOKUP(Tableau257911[[#This Row],[PLACE QUIMPER]],PointsClassement[],2,FALSE)</f>
        <v>5</v>
      </c>
      <c r="G34" s="5">
        <v>24</v>
      </c>
      <c r="H34" s="8">
        <f>VLOOKUP(Tableau257911[[#This Row],[PLACE RIEC]],PointsClassement[],2,FALSE)</f>
        <v>5</v>
      </c>
      <c r="I34" s="5">
        <v>26</v>
      </c>
      <c r="J34" s="8">
        <f>VLOOKUP(Tableau257911[[#This Row],[PLACE QUIMPERLE]],PointsClassement[],2,FALSE)</f>
        <v>5</v>
      </c>
      <c r="K34" s="5" t="s">
        <v>2</v>
      </c>
      <c r="L34" s="8" t="str">
        <f>VLOOKUP(Tableau257911[[#This Row],[PLACE ERGUE]],PointsClassement[],2,FALSE)</f>
        <v xml:space="preserve"> </v>
      </c>
      <c r="M34" s="5" t="s">
        <v>2</v>
      </c>
      <c r="N34" s="8" t="str">
        <f>VLOOKUP(Tableau257911[[#This Row],[PLACE TREGUNC]],PointsClassement[],2,FALSE)</f>
        <v xml:space="preserve"> </v>
      </c>
      <c r="O34" s="5" t="s">
        <v>2</v>
      </c>
      <c r="P34" s="8" t="str">
        <f>VLOOKUP(Tableau257911[[#This Row],[PLACE SCAER]],PointsClassement[],2,FALSE)</f>
        <v xml:space="preserve"> </v>
      </c>
      <c r="Q34" s="5" t="s">
        <v>2</v>
      </c>
      <c r="R34" s="8" t="str">
        <f>VLOOKUP(Tableau257911[[#This Row],[PLACE GOUEZEC]],PointsClassement[],2,FALSE)</f>
        <v xml:space="preserve"> </v>
      </c>
      <c r="S34" s="8"/>
      <c r="T34" s="6"/>
      <c r="U34" s="7">
        <f>SUM(F34,H34,J34,L34,N34,P34,R34,T34,Tableau257911[[#This Row],[JOKER]])</f>
        <v>15</v>
      </c>
    </row>
    <row r="35" spans="1:21" x14ac:dyDescent="0.35">
      <c r="A35">
        <v>30</v>
      </c>
      <c r="B35" t="s">
        <v>145</v>
      </c>
      <c r="C35" t="s">
        <v>277</v>
      </c>
      <c r="D35" t="s">
        <v>66</v>
      </c>
      <c r="E35" s="3">
        <v>25</v>
      </c>
      <c r="F35" s="8">
        <f>VLOOKUP(Tableau257911[[#This Row],[PLACE QUIMPER]],PointsClassement[],2,FALSE)</f>
        <v>5</v>
      </c>
      <c r="G35" s="5">
        <v>32</v>
      </c>
      <c r="H35" s="8">
        <f>VLOOKUP(Tableau257911[[#This Row],[PLACE RIEC]],PointsClassement[],2,FALSE)</f>
        <v>5</v>
      </c>
      <c r="I35" s="5">
        <v>28</v>
      </c>
      <c r="J35" s="8">
        <f>VLOOKUP(Tableau257911[[#This Row],[PLACE QUIMPERLE]],PointsClassement[],2,FALSE)</f>
        <v>5</v>
      </c>
      <c r="K35" s="5" t="s">
        <v>2</v>
      </c>
      <c r="L35" s="8" t="str">
        <f>VLOOKUP(Tableau257911[[#This Row],[PLACE ERGUE]],PointsClassement[],2,FALSE)</f>
        <v xml:space="preserve"> </v>
      </c>
      <c r="M35" s="5" t="s">
        <v>2</v>
      </c>
      <c r="N35" s="8" t="str">
        <f>VLOOKUP(Tableau257911[[#This Row],[PLACE TREGUNC]],PointsClassement[],2,FALSE)</f>
        <v xml:space="preserve"> </v>
      </c>
      <c r="O35" s="5" t="s">
        <v>2</v>
      </c>
      <c r="P35" s="8" t="str">
        <f>VLOOKUP(Tableau257911[[#This Row],[PLACE SCAER]],PointsClassement[],2,FALSE)</f>
        <v xml:space="preserve"> </v>
      </c>
      <c r="Q35" s="5" t="s">
        <v>2</v>
      </c>
      <c r="R35" s="8" t="str">
        <f>VLOOKUP(Tableau257911[[#This Row],[PLACE GOUEZEC]],PointsClassement[],2,FALSE)</f>
        <v xml:space="preserve"> </v>
      </c>
      <c r="S35" s="8"/>
      <c r="T35" s="6"/>
      <c r="U35" s="7">
        <f>SUM(F35,H35,J35,L35,N35,P35,R35,T35,Tableau257911[[#This Row],[JOKER]])</f>
        <v>15</v>
      </c>
    </row>
    <row r="36" spans="1:21" x14ac:dyDescent="0.35">
      <c r="A36">
        <v>31</v>
      </c>
      <c r="B36" t="s">
        <v>283</v>
      </c>
      <c r="C36" t="s">
        <v>98</v>
      </c>
      <c r="D36" t="s">
        <v>166</v>
      </c>
      <c r="E36" s="3">
        <v>24</v>
      </c>
      <c r="F36" s="8">
        <f>VLOOKUP(Tableau257911[[#This Row],[PLACE QUIMPER]],PointsClassement[],2,FALSE)</f>
        <v>5</v>
      </c>
      <c r="G36" s="5">
        <v>27</v>
      </c>
      <c r="H36" s="8">
        <f>VLOOKUP(Tableau257911[[#This Row],[PLACE RIEC]],PointsClassement[],2,FALSE)</f>
        <v>5</v>
      </c>
      <c r="I36" s="5">
        <v>29</v>
      </c>
      <c r="J36" s="8">
        <f>VLOOKUP(Tableau257911[[#This Row],[PLACE QUIMPERLE]],PointsClassement[],2,FALSE)</f>
        <v>5</v>
      </c>
      <c r="K36" s="5" t="s">
        <v>2</v>
      </c>
      <c r="L36" s="8" t="str">
        <f>VLOOKUP(Tableau257911[[#This Row],[PLACE ERGUE]],PointsClassement[],2,FALSE)</f>
        <v xml:space="preserve"> </v>
      </c>
      <c r="M36" s="5" t="s">
        <v>2</v>
      </c>
      <c r="N36" s="8" t="str">
        <f>VLOOKUP(Tableau257911[[#This Row],[PLACE TREGUNC]],PointsClassement[],2,FALSE)</f>
        <v xml:space="preserve"> </v>
      </c>
      <c r="O36" s="5" t="s">
        <v>2</v>
      </c>
      <c r="P36" s="8" t="str">
        <f>VLOOKUP(Tableau257911[[#This Row],[PLACE SCAER]],PointsClassement[],2,FALSE)</f>
        <v xml:space="preserve"> </v>
      </c>
      <c r="Q36" s="5" t="s">
        <v>2</v>
      </c>
      <c r="R36" s="8" t="str">
        <f>VLOOKUP(Tableau257911[[#This Row],[PLACE GOUEZEC]],PointsClassement[],2,FALSE)</f>
        <v xml:space="preserve"> </v>
      </c>
      <c r="S36" s="8"/>
      <c r="T36" s="6"/>
      <c r="U36" s="7">
        <f>SUM(F36,H36,J36,L36,N36,P36,R36,T36,Tableau257911[[#This Row],[JOKER]])</f>
        <v>15</v>
      </c>
    </row>
    <row r="37" spans="1:21" x14ac:dyDescent="0.35">
      <c r="A37">
        <v>32</v>
      </c>
      <c r="B37" t="s">
        <v>252</v>
      </c>
      <c r="C37" t="s">
        <v>197</v>
      </c>
      <c r="D37" t="s">
        <v>92</v>
      </c>
      <c r="E37" s="3">
        <v>27</v>
      </c>
      <c r="F37" s="8">
        <f>VLOOKUP(Tableau257911[[#This Row],[PLACE QUIMPER]],PointsClassement[],2,FALSE)</f>
        <v>5</v>
      </c>
      <c r="G37" s="5">
        <v>28</v>
      </c>
      <c r="H37" s="8">
        <f>VLOOKUP(Tableau257911[[#This Row],[PLACE RIEC]],PointsClassement[],2,FALSE)</f>
        <v>5</v>
      </c>
      <c r="I37" s="5">
        <v>30</v>
      </c>
      <c r="J37" s="8">
        <f>VLOOKUP(Tableau257911[[#This Row],[PLACE QUIMPERLE]],PointsClassement[],2,FALSE)</f>
        <v>5</v>
      </c>
      <c r="K37" s="5" t="s">
        <v>2</v>
      </c>
      <c r="L37" s="8" t="str">
        <f>VLOOKUP(Tableau257911[[#This Row],[PLACE ERGUE]],PointsClassement[],2,FALSE)</f>
        <v xml:space="preserve"> </v>
      </c>
      <c r="M37" s="5" t="s">
        <v>2</v>
      </c>
      <c r="N37" s="8" t="str">
        <f>VLOOKUP(Tableau257911[[#This Row],[PLACE TREGUNC]],PointsClassement[],2,FALSE)</f>
        <v xml:space="preserve"> </v>
      </c>
      <c r="O37" s="5" t="s">
        <v>2</v>
      </c>
      <c r="P37" s="8" t="str">
        <f>VLOOKUP(Tableau257911[[#This Row],[PLACE SCAER]],PointsClassement[],2,FALSE)</f>
        <v xml:space="preserve"> </v>
      </c>
      <c r="Q37" s="5" t="s">
        <v>2</v>
      </c>
      <c r="R37" s="8" t="str">
        <f>VLOOKUP(Tableau257911[[#This Row],[PLACE GOUEZEC]],PointsClassement[],2,FALSE)</f>
        <v xml:space="preserve"> </v>
      </c>
      <c r="S37" s="8"/>
      <c r="T37" s="6"/>
      <c r="U37" s="7">
        <f>SUM(F37,H37,J37,L37,N37,P37,R37,T37,Tableau257911[[#This Row],[JOKER]])</f>
        <v>15</v>
      </c>
    </row>
    <row r="38" spans="1:21" x14ac:dyDescent="0.35">
      <c r="A38">
        <v>33</v>
      </c>
      <c r="B38" t="s">
        <v>281</v>
      </c>
      <c r="C38" t="s">
        <v>282</v>
      </c>
      <c r="D38" t="s">
        <v>92</v>
      </c>
      <c r="E38" s="3">
        <v>30</v>
      </c>
      <c r="F38" s="8">
        <f>VLOOKUP(Tableau257911[[#This Row],[PLACE QUIMPER]],PointsClassement[],2,FALSE)</f>
        <v>5</v>
      </c>
      <c r="G38" s="5">
        <v>34</v>
      </c>
      <c r="H38" s="8">
        <f>VLOOKUP(Tableau257911[[#This Row],[PLACE RIEC]],PointsClassement[],2,FALSE)</f>
        <v>5</v>
      </c>
      <c r="I38" s="5">
        <v>32</v>
      </c>
      <c r="J38" s="8">
        <f>VLOOKUP(Tableau257911[[#This Row],[PLACE QUIMPERLE]],PointsClassement[],2,FALSE)</f>
        <v>5</v>
      </c>
      <c r="K38" s="5" t="s">
        <v>2</v>
      </c>
      <c r="L38" s="8" t="str">
        <f>VLOOKUP(Tableau257911[[#This Row],[PLACE ERGUE]],PointsClassement[],2,FALSE)</f>
        <v xml:space="preserve"> </v>
      </c>
      <c r="M38" s="5" t="s">
        <v>2</v>
      </c>
      <c r="N38" s="8" t="str">
        <f>VLOOKUP(Tableau257911[[#This Row],[PLACE TREGUNC]],PointsClassement[],2,FALSE)</f>
        <v xml:space="preserve"> </v>
      </c>
      <c r="O38" s="5" t="s">
        <v>2</v>
      </c>
      <c r="P38" s="8" t="str">
        <f>VLOOKUP(Tableau257911[[#This Row],[PLACE SCAER]],PointsClassement[],2,FALSE)</f>
        <v xml:space="preserve"> </v>
      </c>
      <c r="Q38" s="5" t="s">
        <v>2</v>
      </c>
      <c r="R38" s="8" t="str">
        <f>VLOOKUP(Tableau257911[[#This Row],[PLACE GOUEZEC]],PointsClassement[],2,FALSE)</f>
        <v xml:space="preserve"> </v>
      </c>
      <c r="S38" s="8"/>
      <c r="T38" s="6"/>
      <c r="U38" s="7">
        <f>SUM(F38,H38,J38,L38,N38,P38,R38,T38,Tableau257911[[#This Row],[JOKER]])</f>
        <v>15</v>
      </c>
    </row>
    <row r="39" spans="1:21" x14ac:dyDescent="0.35">
      <c r="A39">
        <v>34</v>
      </c>
      <c r="B39" t="s">
        <v>268</v>
      </c>
      <c r="C39" t="s">
        <v>269</v>
      </c>
      <c r="D39" t="s">
        <v>166</v>
      </c>
      <c r="E39" s="3">
        <v>20</v>
      </c>
      <c r="F39" s="8">
        <f>VLOOKUP(Tableau257911[[#This Row],[PLACE QUIMPER]],PointsClassement[],2,FALSE)</f>
        <v>5</v>
      </c>
      <c r="G39" s="5">
        <v>25</v>
      </c>
      <c r="H39" s="8">
        <f>VLOOKUP(Tableau257911[[#This Row],[PLACE RIEC]],PointsClassement[],2,FALSE)</f>
        <v>5</v>
      </c>
      <c r="I39" s="5" t="s">
        <v>3</v>
      </c>
      <c r="J39" s="8">
        <f>VLOOKUP(Tableau257911[[#This Row],[PLACE QUIMPERLE]],PointsClassement[],2,FALSE)</f>
        <v>5</v>
      </c>
      <c r="K39" s="5" t="s">
        <v>2</v>
      </c>
      <c r="L39" s="8" t="str">
        <f>VLOOKUP(Tableau257911[[#This Row],[PLACE ERGUE]],PointsClassement[],2,FALSE)</f>
        <v xml:space="preserve"> </v>
      </c>
      <c r="M39" s="5" t="s">
        <v>2</v>
      </c>
      <c r="N39" s="8" t="str">
        <f>VLOOKUP(Tableau257911[[#This Row],[PLACE TREGUNC]],PointsClassement[],2,FALSE)</f>
        <v xml:space="preserve"> </v>
      </c>
      <c r="O39" s="5" t="s">
        <v>2</v>
      </c>
      <c r="P39" s="8" t="str">
        <f>VLOOKUP(Tableau257911[[#This Row],[PLACE SCAER]],PointsClassement[],2,FALSE)</f>
        <v xml:space="preserve"> </v>
      </c>
      <c r="Q39" s="5" t="s">
        <v>2</v>
      </c>
      <c r="R39" s="8" t="str">
        <f>VLOOKUP(Tableau257911[[#This Row],[PLACE GOUEZEC]],PointsClassement[],2,FALSE)</f>
        <v xml:space="preserve"> </v>
      </c>
      <c r="S39" s="8"/>
      <c r="T39" s="6"/>
      <c r="U39" s="7">
        <f>SUM(F39,H39,J39,L39,N39,P39,R39,T39,Tableau257911[[#This Row],[JOKER]])</f>
        <v>15</v>
      </c>
    </row>
    <row r="40" spans="1:21" x14ac:dyDescent="0.35">
      <c r="A40">
        <v>35</v>
      </c>
      <c r="B40" t="s">
        <v>297</v>
      </c>
      <c r="C40" t="s">
        <v>70</v>
      </c>
      <c r="D40" t="s">
        <v>64</v>
      </c>
      <c r="E40" s="3">
        <v>28</v>
      </c>
      <c r="F40" s="8">
        <f>VLOOKUP(Tableau257911[[#This Row],[PLACE QUIMPER]],PointsClassement[],2,FALSE)</f>
        <v>5</v>
      </c>
      <c r="G40" s="5" t="s">
        <v>2</v>
      </c>
      <c r="H40" s="8" t="str">
        <f>VLOOKUP(Tableau257911[[#This Row],[PLACE RIEC]],PointsClassement[],2,FALSE)</f>
        <v xml:space="preserve"> </v>
      </c>
      <c r="I40" s="5">
        <v>25</v>
      </c>
      <c r="J40" s="8">
        <f>VLOOKUP(Tableau257911[[#This Row],[PLACE QUIMPERLE]],PointsClassement[],2,FALSE)</f>
        <v>5</v>
      </c>
      <c r="K40" s="5" t="s">
        <v>2</v>
      </c>
      <c r="L40" s="8" t="str">
        <f>VLOOKUP(Tableau257911[[#This Row],[PLACE ERGUE]],PointsClassement[],2,FALSE)</f>
        <v xml:space="preserve"> </v>
      </c>
      <c r="M40" s="5" t="s">
        <v>2</v>
      </c>
      <c r="N40" s="8" t="str">
        <f>VLOOKUP(Tableau257911[[#This Row],[PLACE TREGUNC]],PointsClassement[],2,FALSE)</f>
        <v xml:space="preserve"> </v>
      </c>
      <c r="O40" s="5" t="s">
        <v>2</v>
      </c>
      <c r="P40" s="8" t="str">
        <f>VLOOKUP(Tableau257911[[#This Row],[PLACE SCAER]],PointsClassement[],2,FALSE)</f>
        <v xml:space="preserve"> </v>
      </c>
      <c r="Q40" s="5" t="s">
        <v>2</v>
      </c>
      <c r="R40" s="8" t="str">
        <f>VLOOKUP(Tableau257911[[#This Row],[PLACE GOUEZEC]],PointsClassement[],2,FALSE)</f>
        <v xml:space="preserve"> </v>
      </c>
      <c r="S40" s="8">
        <v>0</v>
      </c>
      <c r="T40" s="6"/>
      <c r="U40" s="7">
        <f>SUM(F40,H40,J40,L40,N40,P40,R40,T40,Tableau257911[[#This Row],[JOKER]])</f>
        <v>10</v>
      </c>
    </row>
    <row r="41" spans="1:21" x14ac:dyDescent="0.35">
      <c r="A41">
        <v>36</v>
      </c>
      <c r="B41" t="s">
        <v>240</v>
      </c>
      <c r="C41" t="s">
        <v>241</v>
      </c>
      <c r="D41" t="s">
        <v>74</v>
      </c>
      <c r="E41" s="3">
        <v>22</v>
      </c>
      <c r="F41" s="8">
        <f>VLOOKUP(Tableau257911[[#This Row],[PLACE QUIMPER]],PointsClassement[],2,FALSE)</f>
        <v>5</v>
      </c>
      <c r="G41" s="5">
        <v>23</v>
      </c>
      <c r="H41" s="8">
        <f>VLOOKUP(Tableau257911[[#This Row],[PLACE RIEC]],PointsClassement[],2,FALSE)</f>
        <v>5</v>
      </c>
      <c r="I41" s="5" t="s">
        <v>2</v>
      </c>
      <c r="J41" s="8" t="str">
        <f>VLOOKUP(Tableau257911[[#This Row],[PLACE QUIMPERLE]],PointsClassement[],2,FALSE)</f>
        <v xml:space="preserve"> </v>
      </c>
      <c r="K41" s="5" t="s">
        <v>2</v>
      </c>
      <c r="L41" s="8" t="str">
        <f>VLOOKUP(Tableau257911[[#This Row],[PLACE ERGUE]],PointsClassement[],2,FALSE)</f>
        <v xml:space="preserve"> </v>
      </c>
      <c r="M41" s="5" t="s">
        <v>2</v>
      </c>
      <c r="N41" s="8" t="str">
        <f>VLOOKUP(Tableau257911[[#This Row],[PLACE TREGUNC]],PointsClassement[],2,FALSE)</f>
        <v xml:space="preserve"> </v>
      </c>
      <c r="O41" s="5" t="s">
        <v>2</v>
      </c>
      <c r="P41" s="8" t="str">
        <f>VLOOKUP(Tableau257911[[#This Row],[PLACE SCAER]],PointsClassement[],2,FALSE)</f>
        <v xml:space="preserve"> </v>
      </c>
      <c r="Q41" s="5" t="s">
        <v>2</v>
      </c>
      <c r="R41" s="8" t="str">
        <f>VLOOKUP(Tableau257911[[#This Row],[PLACE GOUEZEC]],PointsClassement[],2,FALSE)</f>
        <v xml:space="preserve"> </v>
      </c>
      <c r="S41" s="8">
        <v>0</v>
      </c>
      <c r="T41" s="6"/>
      <c r="U41" s="7">
        <f>SUM(F41,H41,J41,L41,N41,P41,R41,T41,Tableau257911[[#This Row],[JOKER]])</f>
        <v>10</v>
      </c>
    </row>
    <row r="42" spans="1:21" x14ac:dyDescent="0.35">
      <c r="A42">
        <v>37</v>
      </c>
      <c r="B42" t="s">
        <v>458</v>
      </c>
      <c r="C42" t="s">
        <v>104</v>
      </c>
      <c r="D42" t="s">
        <v>400</v>
      </c>
      <c r="E42" s="3" t="s">
        <v>2</v>
      </c>
      <c r="F42" s="8" t="str">
        <f>VLOOKUP(Tableau257911[[#This Row],[PLACE QUIMPER]],PointsClassement[],2,FALSE)</f>
        <v xml:space="preserve"> </v>
      </c>
      <c r="G42" s="5" t="s">
        <v>2</v>
      </c>
      <c r="H42" s="8" t="str">
        <f>VLOOKUP(Tableau257911[[#This Row],[PLACE RIEC]],PointsClassement[],2,FALSE)</f>
        <v xml:space="preserve"> </v>
      </c>
      <c r="I42" s="5">
        <v>27</v>
      </c>
      <c r="J42" s="8">
        <f>VLOOKUP(Tableau257911[[#This Row],[PLACE QUIMPERLE]],PointsClassement[],2,FALSE)</f>
        <v>5</v>
      </c>
      <c r="K42" s="5" t="s">
        <v>2</v>
      </c>
      <c r="L42" s="8" t="str">
        <f>VLOOKUP(Tableau257911[[#This Row],[PLACE ERGUE]],PointsClassement[],2,FALSE)</f>
        <v xml:space="preserve"> </v>
      </c>
      <c r="M42" s="5" t="s">
        <v>2</v>
      </c>
      <c r="N42" s="8" t="str">
        <f>VLOOKUP(Tableau257911[[#This Row],[PLACE TREGUNC]],PointsClassement[],2,FALSE)</f>
        <v xml:space="preserve"> </v>
      </c>
      <c r="O42" s="5" t="s">
        <v>2</v>
      </c>
      <c r="P42" s="8" t="str">
        <f>VLOOKUP(Tableau257911[[#This Row],[PLACE SCAER]],PointsClassement[],2,FALSE)</f>
        <v xml:space="preserve"> </v>
      </c>
      <c r="Q42" s="5" t="s">
        <v>2</v>
      </c>
      <c r="R42" s="8" t="str">
        <f>VLOOKUP(Tableau257911[[#This Row],[PLACE GOUEZEC]],PointsClassement[],2,FALSE)</f>
        <v xml:space="preserve"> </v>
      </c>
      <c r="S42" s="8">
        <v>0</v>
      </c>
      <c r="T42" s="6"/>
      <c r="U42" s="7">
        <f>SUM(F42,H42,J42,L42,N42,P42,R42,T42,Tableau257911[[#This Row],[JOKER]])</f>
        <v>5</v>
      </c>
    </row>
    <row r="43" spans="1:21" x14ac:dyDescent="0.35">
      <c r="A43">
        <v>38</v>
      </c>
      <c r="B43" t="s">
        <v>387</v>
      </c>
      <c r="C43" t="s">
        <v>87</v>
      </c>
      <c r="D43" t="s">
        <v>361</v>
      </c>
      <c r="E43" s="3">
        <v>29</v>
      </c>
      <c r="F43" s="8">
        <f>VLOOKUP(Tableau257911[[#This Row],[PLACE QUIMPER]],PointsClassement[],2,FALSE)</f>
        <v>5</v>
      </c>
      <c r="G43" s="5" t="s">
        <v>2</v>
      </c>
      <c r="H43" s="8" t="str">
        <f>VLOOKUP(Tableau257911[[#This Row],[PLACE RIEC]],PointsClassement[],2,FALSE)</f>
        <v xml:space="preserve"> </v>
      </c>
      <c r="I43" s="5" t="s">
        <v>2</v>
      </c>
      <c r="J43" s="8" t="str">
        <f>VLOOKUP(Tableau257911[[#This Row],[PLACE QUIMPERLE]],PointsClassement[],2,FALSE)</f>
        <v xml:space="preserve"> </v>
      </c>
      <c r="K43" s="5" t="s">
        <v>2</v>
      </c>
      <c r="L43" s="8" t="str">
        <f>VLOOKUP(Tableau257911[[#This Row],[PLACE ERGUE]],PointsClassement[],2,FALSE)</f>
        <v xml:space="preserve"> </v>
      </c>
      <c r="M43" s="5" t="s">
        <v>2</v>
      </c>
      <c r="N43" s="8" t="str">
        <f>VLOOKUP(Tableau257911[[#This Row],[PLACE TREGUNC]],PointsClassement[],2,FALSE)</f>
        <v xml:space="preserve"> </v>
      </c>
      <c r="O43" s="5" t="s">
        <v>2</v>
      </c>
      <c r="P43" s="8" t="str">
        <f>VLOOKUP(Tableau257911[[#This Row],[PLACE SCAER]],PointsClassement[],2,FALSE)</f>
        <v xml:space="preserve"> </v>
      </c>
      <c r="Q43" s="5" t="s">
        <v>2</v>
      </c>
      <c r="R43" s="8" t="str">
        <f>VLOOKUP(Tableau257911[[#This Row],[PLACE GOUEZEC]],PointsClassement[],2,FALSE)</f>
        <v xml:space="preserve"> </v>
      </c>
      <c r="S43" s="8">
        <v>0</v>
      </c>
      <c r="T43" s="6"/>
      <c r="U43" s="7">
        <f>SUM(F43,H43,J43,L43,N43,P43,R43,T43,Tableau257911[[#This Row],[JOKER]])</f>
        <v>5</v>
      </c>
    </row>
    <row r="44" spans="1:21" x14ac:dyDescent="0.35">
      <c r="A44">
        <v>39</v>
      </c>
      <c r="B44" t="s">
        <v>184</v>
      </c>
      <c r="C44" t="s">
        <v>89</v>
      </c>
      <c r="D44" t="s">
        <v>77</v>
      </c>
      <c r="E44" s="3" t="s">
        <v>2</v>
      </c>
      <c r="F44" s="8" t="str">
        <f>VLOOKUP(Tableau257911[[#This Row],[PLACE QUIMPER]],PointsClassement[],2,FALSE)</f>
        <v xml:space="preserve"> </v>
      </c>
      <c r="G44" s="5">
        <v>31</v>
      </c>
      <c r="H44" s="8">
        <f>VLOOKUP(Tableau257911[[#This Row],[PLACE RIEC]],PointsClassement[],2,FALSE)</f>
        <v>5</v>
      </c>
      <c r="I44" s="5" t="s">
        <v>2</v>
      </c>
      <c r="J44" s="8" t="str">
        <f>VLOOKUP(Tableau257911[[#This Row],[PLACE QUIMPERLE]],PointsClassement[],2,FALSE)</f>
        <v xml:space="preserve"> </v>
      </c>
      <c r="K44" s="5" t="s">
        <v>2</v>
      </c>
      <c r="L44" s="8" t="str">
        <f>VLOOKUP(Tableau257911[[#This Row],[PLACE ERGUE]],PointsClassement[],2,FALSE)</f>
        <v xml:space="preserve"> </v>
      </c>
      <c r="M44" s="5" t="s">
        <v>2</v>
      </c>
      <c r="N44" s="8" t="str">
        <f>VLOOKUP(Tableau257911[[#This Row],[PLACE TREGUNC]],PointsClassement[],2,FALSE)</f>
        <v xml:space="preserve"> </v>
      </c>
      <c r="O44" s="5" t="s">
        <v>2</v>
      </c>
      <c r="P44" s="8" t="str">
        <f>VLOOKUP(Tableau257911[[#This Row],[PLACE SCAER]],PointsClassement[],2,FALSE)</f>
        <v xml:space="preserve"> </v>
      </c>
      <c r="Q44" s="5" t="s">
        <v>2</v>
      </c>
      <c r="R44" s="8" t="str">
        <f>VLOOKUP(Tableau257911[[#This Row],[PLACE GOUEZEC]],PointsClassement[],2,FALSE)</f>
        <v xml:space="preserve"> </v>
      </c>
      <c r="S44" s="8">
        <v>0</v>
      </c>
      <c r="T44" s="6"/>
      <c r="U44" s="7">
        <f>SUM(F44,H44,J44,L44,N44,P44,R44,T44,Tableau257911[[#This Row],[JOKER]])</f>
        <v>5</v>
      </c>
    </row>
    <row r="45" spans="1:21" x14ac:dyDescent="0.35">
      <c r="A45">
        <v>40</v>
      </c>
      <c r="B45" t="s">
        <v>393</v>
      </c>
      <c r="C45" t="s">
        <v>85</v>
      </c>
      <c r="D45" t="s">
        <v>77</v>
      </c>
      <c r="E45" s="3" t="s">
        <v>2</v>
      </c>
      <c r="F45" s="8" t="str">
        <f>VLOOKUP(Tableau257911[[#This Row],[PLACE QUIMPER]],PointsClassement[],2,FALSE)</f>
        <v xml:space="preserve"> </v>
      </c>
      <c r="G45" s="5">
        <v>30</v>
      </c>
      <c r="H45" s="8">
        <f>VLOOKUP(Tableau257911[[#This Row],[PLACE RIEC]],PointsClassement[],2,FALSE)</f>
        <v>5</v>
      </c>
      <c r="I45" s="5" t="s">
        <v>2</v>
      </c>
      <c r="J45" s="8" t="str">
        <f>VLOOKUP(Tableau257911[[#This Row],[PLACE QUIMPERLE]],PointsClassement[],2,FALSE)</f>
        <v xml:space="preserve"> </v>
      </c>
      <c r="K45" s="5" t="s">
        <v>2</v>
      </c>
      <c r="L45" s="8" t="str">
        <f>VLOOKUP(Tableau257911[[#This Row],[PLACE ERGUE]],PointsClassement[],2,FALSE)</f>
        <v xml:space="preserve"> </v>
      </c>
      <c r="M45" s="5" t="s">
        <v>2</v>
      </c>
      <c r="N45" s="8" t="str">
        <f>VLOOKUP(Tableau257911[[#This Row],[PLACE TREGUNC]],PointsClassement[],2,FALSE)</f>
        <v xml:space="preserve"> </v>
      </c>
      <c r="O45" s="5" t="s">
        <v>2</v>
      </c>
      <c r="P45" s="8" t="str">
        <f>VLOOKUP(Tableau257911[[#This Row],[PLACE SCAER]],PointsClassement[],2,FALSE)</f>
        <v xml:space="preserve"> </v>
      </c>
      <c r="Q45" s="5" t="s">
        <v>2</v>
      </c>
      <c r="R45" s="8" t="str">
        <f>VLOOKUP(Tableau257911[[#This Row],[PLACE GOUEZEC]],PointsClassement[],2,FALSE)</f>
        <v xml:space="preserve"> </v>
      </c>
      <c r="S45" s="8">
        <v>0</v>
      </c>
      <c r="T45" s="6"/>
      <c r="U45" s="7">
        <f>SUM(F45,H45,J45,L45,N45,P45,R45,T45,Tableau257911[[#This Row],[JOKER]])</f>
        <v>5</v>
      </c>
    </row>
    <row r="46" spans="1:21" x14ac:dyDescent="0.35">
      <c r="A46">
        <v>41</v>
      </c>
      <c r="B46" t="s">
        <v>210</v>
      </c>
      <c r="C46" t="s">
        <v>80</v>
      </c>
      <c r="D46" t="s">
        <v>119</v>
      </c>
      <c r="E46" s="3">
        <v>26</v>
      </c>
      <c r="F46" s="8">
        <f>VLOOKUP(Tableau257911[[#This Row],[PLACE QUIMPER]],PointsClassement[],2,FALSE)</f>
        <v>5</v>
      </c>
      <c r="G46" s="5" t="s">
        <v>2</v>
      </c>
      <c r="H46" s="8" t="str">
        <f>VLOOKUP(Tableau257911[[#This Row],[PLACE RIEC]],PointsClassement[],2,FALSE)</f>
        <v xml:space="preserve"> </v>
      </c>
      <c r="I46" s="5" t="s">
        <v>2</v>
      </c>
      <c r="J46" s="8" t="str">
        <f>VLOOKUP(Tableau257911[[#This Row],[PLACE QUIMPERLE]],PointsClassement[],2,FALSE)</f>
        <v xml:space="preserve"> </v>
      </c>
      <c r="K46" s="5" t="s">
        <v>2</v>
      </c>
      <c r="L46" s="8" t="str">
        <f>VLOOKUP(Tableau257911[[#This Row],[PLACE ERGUE]],PointsClassement[],2,FALSE)</f>
        <v xml:space="preserve"> </v>
      </c>
      <c r="M46" s="5" t="s">
        <v>2</v>
      </c>
      <c r="N46" s="8" t="str">
        <f>VLOOKUP(Tableau257911[[#This Row],[PLACE TREGUNC]],PointsClassement[],2,FALSE)</f>
        <v xml:space="preserve"> </v>
      </c>
      <c r="O46" s="5" t="s">
        <v>2</v>
      </c>
      <c r="P46" s="8" t="str">
        <f>VLOOKUP(Tableau257911[[#This Row],[PLACE SCAER]],PointsClassement[],2,FALSE)</f>
        <v xml:space="preserve"> </v>
      </c>
      <c r="Q46" s="5" t="s">
        <v>2</v>
      </c>
      <c r="R46" s="8" t="str">
        <f>VLOOKUP(Tableau257911[[#This Row],[PLACE GOUEZEC]],PointsClassement[],2,FALSE)</f>
        <v xml:space="preserve"> </v>
      </c>
      <c r="S46" s="8">
        <v>0</v>
      </c>
      <c r="T46" s="6"/>
      <c r="U46" s="7">
        <f>SUM(F46,H46,J46,L46,N46,P46,R46,T46,Tableau257911[[#This Row],[JOKER]])</f>
        <v>5</v>
      </c>
    </row>
    <row r="47" spans="1:21" x14ac:dyDescent="0.35">
      <c r="A47">
        <v>42</v>
      </c>
      <c r="B47" t="s">
        <v>176</v>
      </c>
      <c r="C47" t="s">
        <v>320</v>
      </c>
      <c r="D47" t="s">
        <v>77</v>
      </c>
      <c r="E47" s="3" t="s">
        <v>2</v>
      </c>
      <c r="F47" s="8" t="str">
        <f>VLOOKUP(Tableau257911[[#This Row],[PLACE QUIMPER]],PointsClassement[],2,FALSE)</f>
        <v xml:space="preserve"> </v>
      </c>
      <c r="G47" s="5">
        <v>29</v>
      </c>
      <c r="H47" s="8">
        <f>VLOOKUP(Tableau257911[[#This Row],[PLACE RIEC]],PointsClassement[],2,FALSE)</f>
        <v>5</v>
      </c>
      <c r="I47" s="5" t="s">
        <v>2</v>
      </c>
      <c r="J47" s="8" t="str">
        <f>VLOOKUP(Tableau257911[[#This Row],[PLACE QUIMPERLE]],PointsClassement[],2,FALSE)</f>
        <v xml:space="preserve"> </v>
      </c>
      <c r="K47" s="5" t="s">
        <v>2</v>
      </c>
      <c r="L47" s="8" t="str">
        <f>VLOOKUP(Tableau257911[[#This Row],[PLACE ERGUE]],PointsClassement[],2,FALSE)</f>
        <v xml:space="preserve"> </v>
      </c>
      <c r="M47" s="5" t="s">
        <v>2</v>
      </c>
      <c r="N47" s="8" t="str">
        <f>VLOOKUP(Tableau257911[[#This Row],[PLACE TREGUNC]],PointsClassement[],2,FALSE)</f>
        <v xml:space="preserve"> </v>
      </c>
      <c r="O47" s="5" t="s">
        <v>2</v>
      </c>
      <c r="P47" s="8" t="str">
        <f>VLOOKUP(Tableau257911[[#This Row],[PLACE SCAER]],PointsClassement[],2,FALSE)</f>
        <v xml:space="preserve"> </v>
      </c>
      <c r="Q47" s="5" t="s">
        <v>2</v>
      </c>
      <c r="R47" s="8" t="str">
        <f>VLOOKUP(Tableau257911[[#This Row],[PLACE GOUEZEC]],PointsClassement[],2,FALSE)</f>
        <v xml:space="preserve"> </v>
      </c>
      <c r="S47" s="8">
        <v>0</v>
      </c>
      <c r="T47" s="6"/>
      <c r="U47" s="7">
        <f>SUM(F47,H47,J47,L47,N47,P47,R47,T47,Tableau257911[[#This Row],[JOKER]])</f>
        <v>5</v>
      </c>
    </row>
    <row r="48" spans="1:21" x14ac:dyDescent="0.35">
      <c r="A48">
        <v>43</v>
      </c>
      <c r="B48" t="s">
        <v>268</v>
      </c>
      <c r="C48" t="s">
        <v>269</v>
      </c>
      <c r="D48" t="s">
        <v>166</v>
      </c>
      <c r="E48" s="3" t="s">
        <v>2</v>
      </c>
      <c r="F48" s="8" t="str">
        <f>VLOOKUP(Tableau257911[[#This Row],[PLACE QUIMPER]],PointsClassement[],2,FALSE)</f>
        <v xml:space="preserve"> </v>
      </c>
      <c r="G48" s="5">
        <v>25</v>
      </c>
      <c r="H48" s="8">
        <f>VLOOKUP(Tableau257911[[#This Row],[PLACE RIEC]],PointsClassement[],2,FALSE)</f>
        <v>5</v>
      </c>
      <c r="I48" s="5" t="s">
        <v>2</v>
      </c>
      <c r="J48" s="8" t="str">
        <f>VLOOKUP(Tableau257911[[#This Row],[PLACE QUIMPERLE]],PointsClassement[],2,FALSE)</f>
        <v xml:space="preserve"> </v>
      </c>
      <c r="K48" s="5" t="s">
        <v>2</v>
      </c>
      <c r="L48" s="8" t="str">
        <f>VLOOKUP(Tableau257911[[#This Row],[PLACE ERGUE]],PointsClassement[],2,FALSE)</f>
        <v xml:space="preserve"> </v>
      </c>
      <c r="M48" s="5" t="s">
        <v>2</v>
      </c>
      <c r="N48" s="8" t="str">
        <f>VLOOKUP(Tableau257911[[#This Row],[PLACE TREGUNC]],PointsClassement[],2,FALSE)</f>
        <v xml:space="preserve"> </v>
      </c>
      <c r="O48" s="5" t="s">
        <v>2</v>
      </c>
      <c r="P48" s="8" t="str">
        <f>VLOOKUP(Tableau257911[[#This Row],[PLACE SCAER]],PointsClassement[],2,FALSE)</f>
        <v xml:space="preserve"> </v>
      </c>
      <c r="Q48" s="5" t="s">
        <v>2</v>
      </c>
      <c r="R48" s="8" t="str">
        <f>VLOOKUP(Tableau257911[[#This Row],[PLACE GOUEZEC]],PointsClassement[],2,FALSE)</f>
        <v xml:space="preserve"> </v>
      </c>
      <c r="S48" s="8">
        <v>0</v>
      </c>
      <c r="T48" s="6"/>
      <c r="U48" s="7">
        <f>SUM(F48,H48,J48,L48,N48,P48,R48,T48,Tableau257911[[#This Row],[JOKER]])</f>
        <v>5</v>
      </c>
    </row>
    <row r="49" spans="1:21" hidden="1" x14ac:dyDescent="0.35">
      <c r="A49">
        <v>44</v>
      </c>
      <c r="E49" s="3" t="s">
        <v>2</v>
      </c>
      <c r="F49" s="8" t="str">
        <f>VLOOKUP(Tableau257911[[#This Row],[PLACE QUIMPER]],PointsClassement[],2,FALSE)</f>
        <v xml:space="preserve"> </v>
      </c>
      <c r="G49" s="5" t="s">
        <v>2</v>
      </c>
      <c r="H49" s="8" t="str">
        <f>VLOOKUP(Tableau257911[[#This Row],[PLACE RIEC]],PointsClassement[],2,FALSE)</f>
        <v xml:space="preserve"> </v>
      </c>
      <c r="I49" s="5" t="s">
        <v>2</v>
      </c>
      <c r="J49" s="8" t="str">
        <f>VLOOKUP(Tableau257911[[#This Row],[PLACE QUIMPERLE]],PointsClassement[],2,FALSE)</f>
        <v xml:space="preserve"> </v>
      </c>
      <c r="K49" s="5" t="s">
        <v>2</v>
      </c>
      <c r="L49" s="8" t="str">
        <f>VLOOKUP(Tableau257911[[#This Row],[PLACE ERGUE]],PointsClassement[],2,FALSE)</f>
        <v xml:space="preserve"> </v>
      </c>
      <c r="M49" s="5" t="s">
        <v>2</v>
      </c>
      <c r="N49" s="8" t="str">
        <f>VLOOKUP(Tableau257911[[#This Row],[PLACE TREGUNC]],PointsClassement[],2,FALSE)</f>
        <v xml:space="preserve"> </v>
      </c>
      <c r="O49" s="5" t="s">
        <v>2</v>
      </c>
      <c r="P49" s="8" t="str">
        <f>VLOOKUP(Tableau257911[[#This Row],[PLACE SCAER]],PointsClassement[],2,FALSE)</f>
        <v xml:space="preserve"> </v>
      </c>
      <c r="Q49" s="5" t="s">
        <v>2</v>
      </c>
      <c r="R49" s="8" t="str">
        <f>VLOOKUP(Tableau257911[[#This Row],[PLACE GOUEZEC]],PointsClassement[],2,FALSE)</f>
        <v xml:space="preserve"> </v>
      </c>
      <c r="S49" s="8"/>
      <c r="T49" s="6"/>
      <c r="U49" s="7">
        <f>SUM(F49,H49,J49,L49,N49,P49,R49,T49,Tableau257911[[#This Row],[JOKER]])</f>
        <v>0</v>
      </c>
    </row>
    <row r="50" spans="1:21" hidden="1" x14ac:dyDescent="0.35">
      <c r="A50">
        <v>45</v>
      </c>
      <c r="E50" s="3" t="s">
        <v>2</v>
      </c>
      <c r="F50" s="8" t="str">
        <f>VLOOKUP(Tableau257911[[#This Row],[PLACE QUIMPER]],PointsClassement[],2,FALSE)</f>
        <v xml:space="preserve"> </v>
      </c>
      <c r="G50" s="5" t="s">
        <v>2</v>
      </c>
      <c r="H50" s="8" t="str">
        <f>VLOOKUP(Tableau257911[[#This Row],[PLACE RIEC]],PointsClassement[],2,FALSE)</f>
        <v xml:space="preserve"> </v>
      </c>
      <c r="I50" s="5" t="s">
        <v>2</v>
      </c>
      <c r="J50" s="8" t="str">
        <f>VLOOKUP(Tableau257911[[#This Row],[PLACE QUIMPERLE]],PointsClassement[],2,FALSE)</f>
        <v xml:space="preserve"> </v>
      </c>
      <c r="K50" s="5" t="s">
        <v>2</v>
      </c>
      <c r="L50" s="8" t="str">
        <f>VLOOKUP(Tableau257911[[#This Row],[PLACE ERGUE]],PointsClassement[],2,FALSE)</f>
        <v xml:space="preserve"> </v>
      </c>
      <c r="M50" s="5" t="s">
        <v>2</v>
      </c>
      <c r="N50" s="8" t="str">
        <f>VLOOKUP(Tableau257911[[#This Row],[PLACE TREGUNC]],PointsClassement[],2,FALSE)</f>
        <v xml:space="preserve"> </v>
      </c>
      <c r="O50" s="5" t="s">
        <v>2</v>
      </c>
      <c r="P50" s="8" t="str">
        <f>VLOOKUP(Tableau257911[[#This Row],[PLACE SCAER]],PointsClassement[],2,FALSE)</f>
        <v xml:space="preserve"> </v>
      </c>
      <c r="Q50" s="5" t="s">
        <v>2</v>
      </c>
      <c r="R50" s="8" t="str">
        <f>VLOOKUP(Tableau257911[[#This Row],[PLACE GOUEZEC]],PointsClassement[],2,FALSE)</f>
        <v xml:space="preserve"> </v>
      </c>
      <c r="S50" s="8"/>
      <c r="T50" s="6"/>
      <c r="U50" s="7">
        <f>SUM(F50,H50,J50,L50,N50,P50,R50,T50,Tableau257911[[#This Row],[JOKER]])</f>
        <v>0</v>
      </c>
    </row>
    <row r="51" spans="1:21" hidden="1" x14ac:dyDescent="0.35">
      <c r="A51">
        <v>46</v>
      </c>
      <c r="E51" s="3" t="s">
        <v>2</v>
      </c>
      <c r="F51" s="8" t="str">
        <f>VLOOKUP(Tableau257911[[#This Row],[PLACE QUIMPER]],PointsClassement[],2,FALSE)</f>
        <v xml:space="preserve"> </v>
      </c>
      <c r="G51" s="5" t="s">
        <v>2</v>
      </c>
      <c r="H51" s="8" t="str">
        <f>VLOOKUP(Tableau257911[[#This Row],[PLACE RIEC]],PointsClassement[],2,FALSE)</f>
        <v xml:space="preserve"> </v>
      </c>
      <c r="I51" s="5" t="s">
        <v>2</v>
      </c>
      <c r="J51" s="8" t="str">
        <f>VLOOKUP(Tableau257911[[#This Row],[PLACE QUIMPERLE]],PointsClassement[],2,FALSE)</f>
        <v xml:space="preserve"> </v>
      </c>
      <c r="K51" s="5" t="s">
        <v>2</v>
      </c>
      <c r="L51" s="8" t="str">
        <f>VLOOKUP(Tableau257911[[#This Row],[PLACE ERGUE]],PointsClassement[],2,FALSE)</f>
        <v xml:space="preserve"> </v>
      </c>
      <c r="M51" s="5" t="s">
        <v>2</v>
      </c>
      <c r="N51" s="8" t="str">
        <f>VLOOKUP(Tableau257911[[#This Row],[PLACE TREGUNC]],PointsClassement[],2,FALSE)</f>
        <v xml:space="preserve"> </v>
      </c>
      <c r="O51" s="5" t="s">
        <v>2</v>
      </c>
      <c r="P51" s="8" t="str">
        <f>VLOOKUP(Tableau257911[[#This Row],[PLACE SCAER]],PointsClassement[],2,FALSE)</f>
        <v xml:space="preserve"> </v>
      </c>
      <c r="Q51" s="5" t="s">
        <v>2</v>
      </c>
      <c r="R51" s="8" t="str">
        <f>VLOOKUP(Tableau257911[[#This Row],[PLACE GOUEZEC]],PointsClassement[],2,FALSE)</f>
        <v xml:space="preserve"> </v>
      </c>
      <c r="S51" s="8"/>
      <c r="T51" s="6"/>
      <c r="U51" s="7">
        <f>SUM(F51,H51,J51,L51,N51,P51,R51,T51,Tableau257911[[#This Row],[JOKER]])</f>
        <v>0</v>
      </c>
    </row>
    <row r="52" spans="1:21" hidden="1" x14ac:dyDescent="0.35">
      <c r="A52">
        <v>47</v>
      </c>
      <c r="E52" s="3" t="s">
        <v>2</v>
      </c>
      <c r="F52" s="8" t="str">
        <f>VLOOKUP(Tableau257911[[#This Row],[PLACE QUIMPER]],PointsClassement[],2,FALSE)</f>
        <v xml:space="preserve"> </v>
      </c>
      <c r="G52" s="5" t="s">
        <v>2</v>
      </c>
      <c r="H52" s="8" t="str">
        <f>VLOOKUP(Tableau257911[[#This Row],[PLACE RIEC]],PointsClassement[],2,FALSE)</f>
        <v xml:space="preserve"> </v>
      </c>
      <c r="I52" s="5" t="s">
        <v>2</v>
      </c>
      <c r="J52" s="8" t="str">
        <f>VLOOKUP(Tableau257911[[#This Row],[PLACE QUIMPERLE]],PointsClassement[],2,FALSE)</f>
        <v xml:space="preserve"> </v>
      </c>
      <c r="K52" s="5" t="s">
        <v>2</v>
      </c>
      <c r="L52" s="8" t="str">
        <f>VLOOKUP(Tableau257911[[#This Row],[PLACE ERGUE]],PointsClassement[],2,FALSE)</f>
        <v xml:space="preserve"> </v>
      </c>
      <c r="M52" s="5" t="s">
        <v>2</v>
      </c>
      <c r="N52" s="8" t="str">
        <f>VLOOKUP(Tableau257911[[#This Row],[PLACE TREGUNC]],PointsClassement[],2,FALSE)</f>
        <v xml:space="preserve"> </v>
      </c>
      <c r="O52" s="5" t="s">
        <v>2</v>
      </c>
      <c r="P52" s="8" t="str">
        <f>VLOOKUP(Tableau257911[[#This Row],[PLACE SCAER]],PointsClassement[],2,FALSE)</f>
        <v xml:space="preserve"> </v>
      </c>
      <c r="Q52" s="5" t="s">
        <v>2</v>
      </c>
      <c r="R52" s="8" t="str">
        <f>VLOOKUP(Tableau257911[[#This Row],[PLACE GOUEZEC]],PointsClassement[],2,FALSE)</f>
        <v xml:space="preserve"> </v>
      </c>
      <c r="S52" s="8"/>
      <c r="T52" s="6"/>
      <c r="U52" s="7">
        <f>SUM(F52,H52,J52,L52,N52,P52,R52,T52,Tableau257911[[#This Row],[JOKER]])</f>
        <v>0</v>
      </c>
    </row>
    <row r="53" spans="1:21" hidden="1" x14ac:dyDescent="0.35">
      <c r="A53">
        <v>48</v>
      </c>
      <c r="E53" s="3" t="s">
        <v>2</v>
      </c>
      <c r="F53" s="8" t="str">
        <f>VLOOKUP(Tableau257911[[#This Row],[PLACE QUIMPER]],PointsClassement[],2,FALSE)</f>
        <v xml:space="preserve"> </v>
      </c>
      <c r="G53" s="5" t="s">
        <v>2</v>
      </c>
      <c r="H53" s="8" t="str">
        <f>VLOOKUP(Tableau257911[[#This Row],[PLACE RIEC]],PointsClassement[],2,FALSE)</f>
        <v xml:space="preserve"> </v>
      </c>
      <c r="I53" s="5" t="s">
        <v>2</v>
      </c>
      <c r="J53" s="8" t="str">
        <f>VLOOKUP(Tableau257911[[#This Row],[PLACE QUIMPERLE]],PointsClassement[],2,FALSE)</f>
        <v xml:space="preserve"> </v>
      </c>
      <c r="K53" s="5" t="s">
        <v>2</v>
      </c>
      <c r="L53" s="8" t="str">
        <f>VLOOKUP(Tableau257911[[#This Row],[PLACE ERGUE]],PointsClassement[],2,FALSE)</f>
        <v xml:space="preserve"> </v>
      </c>
      <c r="M53" s="5" t="s">
        <v>2</v>
      </c>
      <c r="N53" s="8" t="str">
        <f>VLOOKUP(Tableau257911[[#This Row],[PLACE TREGUNC]],PointsClassement[],2,FALSE)</f>
        <v xml:space="preserve"> </v>
      </c>
      <c r="O53" s="5" t="s">
        <v>2</v>
      </c>
      <c r="P53" s="8" t="str">
        <f>VLOOKUP(Tableau257911[[#This Row],[PLACE SCAER]],PointsClassement[],2,FALSE)</f>
        <v xml:space="preserve"> </v>
      </c>
      <c r="Q53" s="5" t="s">
        <v>2</v>
      </c>
      <c r="R53" s="8" t="str">
        <f>VLOOKUP(Tableau257911[[#This Row],[PLACE GOUEZEC]],PointsClassement[],2,FALSE)</f>
        <v xml:space="preserve"> </v>
      </c>
      <c r="S53" s="8"/>
      <c r="T53" s="6"/>
      <c r="U53" s="7">
        <f>SUM(F53,H53,J53,L53,N53,P53,R53,T53,Tableau257911[[#This Row],[JOKER]])</f>
        <v>0</v>
      </c>
    </row>
    <row r="54" spans="1:21" hidden="1" x14ac:dyDescent="0.35">
      <c r="A54">
        <v>49</v>
      </c>
      <c r="E54" s="3" t="s">
        <v>2</v>
      </c>
      <c r="F54" s="8" t="str">
        <f>VLOOKUP(Tableau257911[[#This Row],[PLACE QUIMPER]],PointsClassement[],2,FALSE)</f>
        <v xml:space="preserve"> </v>
      </c>
      <c r="G54" s="5" t="s">
        <v>2</v>
      </c>
      <c r="H54" s="8" t="str">
        <f>VLOOKUP(Tableau257911[[#This Row],[PLACE RIEC]],PointsClassement[],2,FALSE)</f>
        <v xml:space="preserve"> </v>
      </c>
      <c r="I54" s="5" t="s">
        <v>2</v>
      </c>
      <c r="J54" s="8" t="str">
        <f>VLOOKUP(Tableau257911[[#This Row],[PLACE QUIMPERLE]],PointsClassement[],2,FALSE)</f>
        <v xml:space="preserve"> </v>
      </c>
      <c r="K54" s="5" t="s">
        <v>2</v>
      </c>
      <c r="L54" s="8" t="str">
        <f>VLOOKUP(Tableau257911[[#This Row],[PLACE ERGUE]],PointsClassement[],2,FALSE)</f>
        <v xml:space="preserve"> </v>
      </c>
      <c r="M54" s="5" t="s">
        <v>2</v>
      </c>
      <c r="N54" s="8" t="str">
        <f>VLOOKUP(Tableau257911[[#This Row],[PLACE TREGUNC]],PointsClassement[],2,FALSE)</f>
        <v xml:space="preserve"> </v>
      </c>
      <c r="O54" s="5" t="s">
        <v>2</v>
      </c>
      <c r="P54" s="8" t="str">
        <f>VLOOKUP(Tableau257911[[#This Row],[PLACE SCAER]],PointsClassement[],2,FALSE)</f>
        <v xml:space="preserve"> </v>
      </c>
      <c r="Q54" s="5" t="s">
        <v>2</v>
      </c>
      <c r="R54" s="8" t="str">
        <f>VLOOKUP(Tableau257911[[#This Row],[PLACE GOUEZEC]],PointsClassement[],2,FALSE)</f>
        <v xml:space="preserve"> </v>
      </c>
      <c r="S54" s="8"/>
      <c r="T54" s="6"/>
      <c r="U54" s="7">
        <f>SUM(F54,H54,J54,L54,N54,P54,R54,T54,Tableau257911[[#This Row],[JOKER]])</f>
        <v>0</v>
      </c>
    </row>
    <row r="55" spans="1:21" hidden="1" x14ac:dyDescent="0.35">
      <c r="A55">
        <v>50</v>
      </c>
      <c r="E55" s="3" t="s">
        <v>2</v>
      </c>
      <c r="F55" s="8" t="str">
        <f>VLOOKUP(Tableau257911[[#This Row],[PLACE QUIMPER]],PointsClassement[],2,FALSE)</f>
        <v xml:space="preserve"> </v>
      </c>
      <c r="G55" s="5" t="s">
        <v>2</v>
      </c>
      <c r="H55" s="8" t="str">
        <f>VLOOKUP(Tableau257911[[#This Row],[PLACE RIEC]],PointsClassement[],2,FALSE)</f>
        <v xml:space="preserve"> </v>
      </c>
      <c r="I55" s="5" t="s">
        <v>2</v>
      </c>
      <c r="J55" s="8" t="str">
        <f>VLOOKUP(Tableau257911[[#This Row],[PLACE QUIMPERLE]],PointsClassement[],2,FALSE)</f>
        <v xml:space="preserve"> </v>
      </c>
      <c r="K55" s="5" t="s">
        <v>2</v>
      </c>
      <c r="L55" s="8" t="str">
        <f>VLOOKUP(Tableau257911[[#This Row],[PLACE ERGUE]],PointsClassement[],2,FALSE)</f>
        <v xml:space="preserve"> </v>
      </c>
      <c r="M55" s="5" t="s">
        <v>2</v>
      </c>
      <c r="N55" s="8" t="str">
        <f>VLOOKUP(Tableau257911[[#This Row],[PLACE TREGUNC]],PointsClassement[],2,FALSE)</f>
        <v xml:space="preserve"> </v>
      </c>
      <c r="O55" s="5" t="s">
        <v>2</v>
      </c>
      <c r="P55" s="8" t="str">
        <f>VLOOKUP(Tableau257911[[#This Row],[PLACE SCAER]],PointsClassement[],2,FALSE)</f>
        <v xml:space="preserve"> </v>
      </c>
      <c r="Q55" s="5" t="s">
        <v>2</v>
      </c>
      <c r="R55" s="8" t="str">
        <f>VLOOKUP(Tableau257911[[#This Row],[PLACE GOUEZEC]],PointsClassement[],2,FALSE)</f>
        <v xml:space="preserve"> </v>
      </c>
      <c r="S55" s="8"/>
      <c r="T55" s="6"/>
      <c r="U55" s="7">
        <f>SUM(F55,H55,J55,L55,N55,P55,R55,T55,Tableau257911[[#This Row],[JOKER]])</f>
        <v>0</v>
      </c>
    </row>
    <row r="56" spans="1:21" hidden="1" x14ac:dyDescent="0.35">
      <c r="A56">
        <v>51</v>
      </c>
      <c r="E56" s="3" t="s">
        <v>2</v>
      </c>
      <c r="F56" s="8" t="str">
        <f>VLOOKUP(Tableau257911[[#This Row],[PLACE QUIMPER]],PointsClassement[],2,FALSE)</f>
        <v xml:space="preserve"> </v>
      </c>
      <c r="G56" s="5" t="s">
        <v>2</v>
      </c>
      <c r="H56" s="8" t="str">
        <f>VLOOKUP(Tableau257911[[#This Row],[PLACE RIEC]],PointsClassement[],2,FALSE)</f>
        <v xml:space="preserve"> </v>
      </c>
      <c r="I56" s="5" t="s">
        <v>2</v>
      </c>
      <c r="J56" s="8" t="str">
        <f>VLOOKUP(Tableau257911[[#This Row],[PLACE QUIMPERLE]],PointsClassement[],2,FALSE)</f>
        <v xml:space="preserve"> </v>
      </c>
      <c r="K56" s="5" t="s">
        <v>2</v>
      </c>
      <c r="L56" s="8" t="str">
        <f>VLOOKUP(Tableau257911[[#This Row],[PLACE ERGUE]],PointsClassement[],2,FALSE)</f>
        <v xml:space="preserve"> </v>
      </c>
      <c r="M56" s="5" t="s">
        <v>2</v>
      </c>
      <c r="N56" s="8" t="str">
        <f>VLOOKUP(Tableau257911[[#This Row],[PLACE TREGUNC]],PointsClassement[],2,FALSE)</f>
        <v xml:space="preserve"> </v>
      </c>
      <c r="O56" s="5" t="s">
        <v>2</v>
      </c>
      <c r="P56" s="8" t="str">
        <f>VLOOKUP(Tableau257911[[#This Row],[PLACE SCAER]],PointsClassement[],2,FALSE)</f>
        <v xml:space="preserve"> </v>
      </c>
      <c r="Q56" s="5" t="s">
        <v>2</v>
      </c>
      <c r="R56" s="8" t="str">
        <f>VLOOKUP(Tableau257911[[#This Row],[PLACE GOUEZEC]],PointsClassement[],2,FALSE)</f>
        <v xml:space="preserve"> </v>
      </c>
      <c r="S56" s="8"/>
      <c r="T56" s="6"/>
      <c r="U56" s="7">
        <f>SUM(F56,H56,J56,L56,N56,P56,R56,T56,Tableau257911[[#This Row],[JOKER]])</f>
        <v>0</v>
      </c>
    </row>
    <row r="57" spans="1:21" hidden="1" x14ac:dyDescent="0.35">
      <c r="A57">
        <v>52</v>
      </c>
      <c r="E57" s="3" t="s">
        <v>2</v>
      </c>
      <c r="F57" s="8" t="str">
        <f>VLOOKUP(Tableau257911[[#This Row],[PLACE QUIMPER]],PointsClassement[],2,FALSE)</f>
        <v xml:space="preserve"> </v>
      </c>
      <c r="G57" s="5" t="s">
        <v>2</v>
      </c>
      <c r="H57" s="8" t="str">
        <f>VLOOKUP(Tableau257911[[#This Row],[PLACE RIEC]],PointsClassement[],2,FALSE)</f>
        <v xml:space="preserve"> </v>
      </c>
      <c r="I57" s="5" t="s">
        <v>2</v>
      </c>
      <c r="J57" s="8" t="str">
        <f>VLOOKUP(Tableau257911[[#This Row],[PLACE QUIMPERLE]],PointsClassement[],2,FALSE)</f>
        <v xml:space="preserve"> </v>
      </c>
      <c r="K57" s="5" t="s">
        <v>2</v>
      </c>
      <c r="L57" s="8" t="str">
        <f>VLOOKUP(Tableau257911[[#This Row],[PLACE ERGUE]],PointsClassement[],2,FALSE)</f>
        <v xml:space="preserve"> </v>
      </c>
      <c r="M57" s="5" t="s">
        <v>2</v>
      </c>
      <c r="N57" s="8" t="str">
        <f>VLOOKUP(Tableau257911[[#This Row],[PLACE TREGUNC]],PointsClassement[],2,FALSE)</f>
        <v xml:space="preserve"> </v>
      </c>
      <c r="O57" s="5" t="s">
        <v>2</v>
      </c>
      <c r="P57" s="8" t="str">
        <f>VLOOKUP(Tableau257911[[#This Row],[PLACE SCAER]],PointsClassement[],2,FALSE)</f>
        <v xml:space="preserve"> </v>
      </c>
      <c r="Q57" s="5" t="s">
        <v>2</v>
      </c>
      <c r="R57" s="8" t="str">
        <f>VLOOKUP(Tableau257911[[#This Row],[PLACE GOUEZEC]],PointsClassement[],2,FALSE)</f>
        <v xml:space="preserve"> </v>
      </c>
      <c r="S57" s="8"/>
      <c r="T57" s="6"/>
      <c r="U57" s="7">
        <f>SUM(F57,H57,J57,L57,N57,P57,R57,T57,Tableau257911[[#This Row],[JOKER]])</f>
        <v>0</v>
      </c>
    </row>
    <row r="58" spans="1:21" hidden="1" x14ac:dyDescent="0.35">
      <c r="A58">
        <v>53</v>
      </c>
      <c r="E58" s="3" t="s">
        <v>2</v>
      </c>
      <c r="F58" s="8" t="str">
        <f>VLOOKUP(Tableau257911[[#This Row],[PLACE QUIMPER]],PointsClassement[],2,FALSE)</f>
        <v xml:space="preserve"> </v>
      </c>
      <c r="G58" s="5" t="s">
        <v>2</v>
      </c>
      <c r="H58" s="8" t="str">
        <f>VLOOKUP(Tableau257911[[#This Row],[PLACE RIEC]],PointsClassement[],2,FALSE)</f>
        <v xml:space="preserve"> </v>
      </c>
      <c r="I58" s="5" t="s">
        <v>2</v>
      </c>
      <c r="J58" s="8" t="str">
        <f>VLOOKUP(Tableau257911[[#This Row],[PLACE QUIMPERLE]],PointsClassement[],2,FALSE)</f>
        <v xml:space="preserve"> </v>
      </c>
      <c r="K58" s="5" t="s">
        <v>2</v>
      </c>
      <c r="L58" s="8" t="str">
        <f>VLOOKUP(Tableau257911[[#This Row],[PLACE ERGUE]],PointsClassement[],2,FALSE)</f>
        <v xml:space="preserve"> </v>
      </c>
      <c r="M58" s="5" t="s">
        <v>2</v>
      </c>
      <c r="N58" s="8" t="str">
        <f>VLOOKUP(Tableau257911[[#This Row],[PLACE TREGUNC]],PointsClassement[],2,FALSE)</f>
        <v xml:space="preserve"> </v>
      </c>
      <c r="O58" s="5" t="s">
        <v>2</v>
      </c>
      <c r="P58" s="8" t="str">
        <f>VLOOKUP(Tableau257911[[#This Row],[PLACE SCAER]],PointsClassement[],2,FALSE)</f>
        <v xml:space="preserve"> </v>
      </c>
      <c r="Q58" s="5" t="s">
        <v>2</v>
      </c>
      <c r="R58" s="8" t="str">
        <f>VLOOKUP(Tableau257911[[#This Row],[PLACE GOUEZEC]],PointsClassement[],2,FALSE)</f>
        <v xml:space="preserve"> </v>
      </c>
      <c r="S58" s="8"/>
      <c r="T58" s="6"/>
      <c r="U58" s="7">
        <f>SUM(F58,H58,J58,L58,N58,P58,R58,T58,Tableau257911[[#This Row],[JOKER]])</f>
        <v>0</v>
      </c>
    </row>
    <row r="59" spans="1:21" hidden="1" x14ac:dyDescent="0.35">
      <c r="A59">
        <v>54</v>
      </c>
      <c r="E59" s="3" t="s">
        <v>2</v>
      </c>
      <c r="F59" s="8" t="str">
        <f>VLOOKUP(Tableau257911[[#This Row],[PLACE QUIMPER]],PointsClassement[],2,FALSE)</f>
        <v xml:space="preserve"> </v>
      </c>
      <c r="G59" s="5" t="s">
        <v>2</v>
      </c>
      <c r="H59" s="8" t="str">
        <f>VLOOKUP(Tableau257911[[#This Row],[PLACE RIEC]],PointsClassement[],2,FALSE)</f>
        <v xml:space="preserve"> </v>
      </c>
      <c r="I59" s="5" t="s">
        <v>2</v>
      </c>
      <c r="J59" s="8" t="str">
        <f>VLOOKUP(Tableau257911[[#This Row],[PLACE QUIMPERLE]],PointsClassement[],2,FALSE)</f>
        <v xml:space="preserve"> </v>
      </c>
      <c r="K59" s="5" t="s">
        <v>2</v>
      </c>
      <c r="L59" s="8" t="str">
        <f>VLOOKUP(Tableau257911[[#This Row],[PLACE ERGUE]],PointsClassement[],2,FALSE)</f>
        <v xml:space="preserve"> </v>
      </c>
      <c r="M59" s="5" t="s">
        <v>2</v>
      </c>
      <c r="N59" s="8" t="str">
        <f>VLOOKUP(Tableau257911[[#This Row],[PLACE TREGUNC]],PointsClassement[],2,FALSE)</f>
        <v xml:space="preserve"> </v>
      </c>
      <c r="O59" s="5" t="s">
        <v>2</v>
      </c>
      <c r="P59" s="8" t="str">
        <f>VLOOKUP(Tableau257911[[#This Row],[PLACE SCAER]],PointsClassement[],2,FALSE)</f>
        <v xml:space="preserve"> </v>
      </c>
      <c r="Q59" s="5" t="s">
        <v>2</v>
      </c>
      <c r="R59" s="8" t="str">
        <f>VLOOKUP(Tableau257911[[#This Row],[PLACE GOUEZEC]],PointsClassement[],2,FALSE)</f>
        <v xml:space="preserve"> </v>
      </c>
      <c r="S59" s="8"/>
      <c r="T59" s="6"/>
      <c r="U59" s="7">
        <f>SUM(F59,H59,J59,L59,N59,P59,R59,T59,Tableau257911[[#This Row],[JOKER]])</f>
        <v>0</v>
      </c>
    </row>
    <row r="60" spans="1:21" hidden="1" x14ac:dyDescent="0.35">
      <c r="A60">
        <v>55</v>
      </c>
      <c r="E60" s="3" t="s">
        <v>2</v>
      </c>
      <c r="F60" s="8" t="str">
        <f>VLOOKUP(Tableau257911[[#This Row],[PLACE QUIMPER]],PointsClassement[],2,FALSE)</f>
        <v xml:space="preserve"> </v>
      </c>
      <c r="G60" s="5" t="s">
        <v>2</v>
      </c>
      <c r="H60" s="8" t="str">
        <f>VLOOKUP(Tableau257911[[#This Row],[PLACE RIEC]],PointsClassement[],2,FALSE)</f>
        <v xml:space="preserve"> </v>
      </c>
      <c r="I60" s="5" t="s">
        <v>2</v>
      </c>
      <c r="J60" s="8" t="str">
        <f>VLOOKUP(Tableau257911[[#This Row],[PLACE QUIMPERLE]],PointsClassement[],2,FALSE)</f>
        <v xml:space="preserve"> </v>
      </c>
      <c r="K60" s="5" t="s">
        <v>2</v>
      </c>
      <c r="L60" s="8" t="str">
        <f>VLOOKUP(Tableau257911[[#This Row],[PLACE ERGUE]],PointsClassement[],2,FALSE)</f>
        <v xml:space="preserve"> </v>
      </c>
      <c r="M60" s="5" t="s">
        <v>2</v>
      </c>
      <c r="N60" s="8" t="str">
        <f>VLOOKUP(Tableau257911[[#This Row],[PLACE TREGUNC]],PointsClassement[],2,FALSE)</f>
        <v xml:space="preserve"> </v>
      </c>
      <c r="O60" s="5" t="s">
        <v>2</v>
      </c>
      <c r="P60" s="8" t="str">
        <f>VLOOKUP(Tableau257911[[#This Row],[PLACE SCAER]],PointsClassement[],2,FALSE)</f>
        <v xml:space="preserve"> </v>
      </c>
      <c r="Q60" s="5" t="s">
        <v>2</v>
      </c>
      <c r="R60" s="8" t="str">
        <f>VLOOKUP(Tableau257911[[#This Row],[PLACE GOUEZEC]],PointsClassement[],2,FALSE)</f>
        <v xml:space="preserve"> </v>
      </c>
      <c r="S60" s="8"/>
      <c r="T60" s="6"/>
      <c r="U60" s="7">
        <f>SUM(F60,H60,J60,L60,N60,P60,R60,T60,Tableau257911[[#This Row],[JOKER]])</f>
        <v>0</v>
      </c>
    </row>
    <row r="61" spans="1:21" hidden="1" x14ac:dyDescent="0.35">
      <c r="A61">
        <v>56</v>
      </c>
      <c r="E61" s="3" t="s">
        <v>2</v>
      </c>
      <c r="F61" s="8" t="str">
        <f>VLOOKUP(Tableau257911[[#This Row],[PLACE QUIMPER]],PointsClassement[],2,FALSE)</f>
        <v xml:space="preserve"> </v>
      </c>
      <c r="G61" s="5" t="s">
        <v>2</v>
      </c>
      <c r="H61" s="8" t="str">
        <f>VLOOKUP(Tableau257911[[#This Row],[PLACE RIEC]],PointsClassement[],2,FALSE)</f>
        <v xml:space="preserve"> </v>
      </c>
      <c r="I61" s="5" t="s">
        <v>2</v>
      </c>
      <c r="J61" s="8" t="str">
        <f>VLOOKUP(Tableau257911[[#This Row],[PLACE QUIMPERLE]],PointsClassement[],2,FALSE)</f>
        <v xml:space="preserve"> </v>
      </c>
      <c r="K61" s="5" t="s">
        <v>2</v>
      </c>
      <c r="L61" s="8" t="str">
        <f>VLOOKUP(Tableau257911[[#This Row],[PLACE ERGUE]],PointsClassement[],2,FALSE)</f>
        <v xml:space="preserve"> </v>
      </c>
      <c r="M61" s="5" t="s">
        <v>2</v>
      </c>
      <c r="N61" s="8" t="str">
        <f>VLOOKUP(Tableau257911[[#This Row],[PLACE TREGUNC]],PointsClassement[],2,FALSE)</f>
        <v xml:space="preserve"> </v>
      </c>
      <c r="O61" s="5" t="s">
        <v>2</v>
      </c>
      <c r="P61" s="8" t="str">
        <f>VLOOKUP(Tableau257911[[#This Row],[PLACE SCAER]],PointsClassement[],2,FALSE)</f>
        <v xml:space="preserve"> </v>
      </c>
      <c r="Q61" s="5" t="s">
        <v>2</v>
      </c>
      <c r="R61" s="8" t="str">
        <f>VLOOKUP(Tableau257911[[#This Row],[PLACE GOUEZEC]],PointsClassement[],2,FALSE)</f>
        <v xml:space="preserve"> </v>
      </c>
      <c r="S61" s="8"/>
      <c r="T61" s="6"/>
      <c r="U61" s="7">
        <f>SUM(F61,H61,J61,L61,N61,P61,R61,T61,Tableau257911[[#This Row],[JOKER]])</f>
        <v>0</v>
      </c>
    </row>
    <row r="62" spans="1:21" hidden="1" x14ac:dyDescent="0.35">
      <c r="A62">
        <v>57</v>
      </c>
      <c r="E62" s="3" t="s">
        <v>2</v>
      </c>
      <c r="F62" s="8" t="str">
        <f>VLOOKUP(Tableau257911[[#This Row],[PLACE QUIMPER]],PointsClassement[],2,FALSE)</f>
        <v xml:space="preserve"> </v>
      </c>
      <c r="G62" s="5" t="s">
        <v>2</v>
      </c>
      <c r="H62" s="8" t="str">
        <f>VLOOKUP(Tableau257911[[#This Row],[PLACE RIEC]],PointsClassement[],2,FALSE)</f>
        <v xml:space="preserve"> </v>
      </c>
      <c r="I62" s="5" t="s">
        <v>2</v>
      </c>
      <c r="J62" s="8" t="str">
        <f>VLOOKUP(Tableau257911[[#This Row],[PLACE QUIMPERLE]],PointsClassement[],2,FALSE)</f>
        <v xml:space="preserve"> </v>
      </c>
      <c r="K62" s="5" t="s">
        <v>2</v>
      </c>
      <c r="L62" s="8" t="str">
        <f>VLOOKUP(Tableau257911[[#This Row],[PLACE ERGUE]],PointsClassement[],2,FALSE)</f>
        <v xml:space="preserve"> </v>
      </c>
      <c r="M62" s="5" t="s">
        <v>2</v>
      </c>
      <c r="N62" s="8" t="str">
        <f>VLOOKUP(Tableau257911[[#This Row],[PLACE TREGUNC]],PointsClassement[],2,FALSE)</f>
        <v xml:space="preserve"> </v>
      </c>
      <c r="O62" s="5" t="s">
        <v>2</v>
      </c>
      <c r="P62" s="8" t="str">
        <f>VLOOKUP(Tableau257911[[#This Row],[PLACE SCAER]],PointsClassement[],2,FALSE)</f>
        <v xml:space="preserve"> </v>
      </c>
      <c r="Q62" s="5" t="s">
        <v>2</v>
      </c>
      <c r="R62" s="8" t="str">
        <f>VLOOKUP(Tableau257911[[#This Row],[PLACE GOUEZEC]],PointsClassement[],2,FALSE)</f>
        <v xml:space="preserve"> </v>
      </c>
      <c r="S62" s="8"/>
      <c r="T62" s="6"/>
      <c r="U62" s="7">
        <f>SUM(F62,H62,J62,L62,N62,P62,R62,T62,Tableau257911[[#This Row],[JOKER]])</f>
        <v>0</v>
      </c>
    </row>
    <row r="63" spans="1:21" hidden="1" x14ac:dyDescent="0.35">
      <c r="A63">
        <v>58</v>
      </c>
      <c r="E63" s="3" t="s">
        <v>2</v>
      </c>
      <c r="F63" s="8" t="str">
        <f>VLOOKUP(Tableau257911[[#This Row],[PLACE QUIMPER]],PointsClassement[],2,FALSE)</f>
        <v xml:space="preserve"> </v>
      </c>
      <c r="G63" s="5" t="s">
        <v>2</v>
      </c>
      <c r="H63" s="8" t="str">
        <f>VLOOKUP(Tableau257911[[#This Row],[PLACE RIEC]],PointsClassement[],2,FALSE)</f>
        <v xml:space="preserve"> </v>
      </c>
      <c r="I63" s="5" t="s">
        <v>2</v>
      </c>
      <c r="J63" s="8" t="str">
        <f>VLOOKUP(Tableau257911[[#This Row],[PLACE QUIMPERLE]],PointsClassement[],2,FALSE)</f>
        <v xml:space="preserve"> </v>
      </c>
      <c r="K63" s="5" t="s">
        <v>2</v>
      </c>
      <c r="L63" s="8" t="str">
        <f>VLOOKUP(Tableau257911[[#This Row],[PLACE ERGUE]],PointsClassement[],2,FALSE)</f>
        <v xml:space="preserve"> </v>
      </c>
      <c r="M63" s="5" t="s">
        <v>2</v>
      </c>
      <c r="N63" s="8" t="str">
        <f>VLOOKUP(Tableau257911[[#This Row],[PLACE TREGUNC]],PointsClassement[],2,FALSE)</f>
        <v xml:space="preserve"> </v>
      </c>
      <c r="O63" s="5" t="s">
        <v>2</v>
      </c>
      <c r="P63" s="8" t="str">
        <f>VLOOKUP(Tableau257911[[#This Row],[PLACE SCAER]],PointsClassement[],2,FALSE)</f>
        <v xml:space="preserve"> </v>
      </c>
      <c r="Q63" s="5" t="s">
        <v>2</v>
      </c>
      <c r="R63" s="8" t="str">
        <f>VLOOKUP(Tableau257911[[#This Row],[PLACE GOUEZEC]],PointsClassement[],2,FALSE)</f>
        <v xml:space="preserve"> </v>
      </c>
      <c r="S63" s="8"/>
      <c r="T63" s="6"/>
      <c r="U63" s="7">
        <f>SUM(F63,H63,J63,L63,N63,P63,R63,T63,Tableau257911[[#This Row],[JOKER]])</f>
        <v>0</v>
      </c>
    </row>
    <row r="64" spans="1:21" hidden="1" x14ac:dyDescent="0.35">
      <c r="A64">
        <v>59</v>
      </c>
      <c r="E64" s="3" t="s">
        <v>2</v>
      </c>
      <c r="F64" s="8" t="str">
        <f>VLOOKUP(Tableau257911[[#This Row],[PLACE QUIMPER]],PointsClassement[],2,FALSE)</f>
        <v xml:space="preserve"> </v>
      </c>
      <c r="G64" s="5" t="s">
        <v>2</v>
      </c>
      <c r="H64" s="8" t="str">
        <f>VLOOKUP(Tableau257911[[#This Row],[PLACE RIEC]],PointsClassement[],2,FALSE)</f>
        <v xml:space="preserve"> </v>
      </c>
      <c r="I64" s="5" t="s">
        <v>2</v>
      </c>
      <c r="J64" s="8" t="str">
        <f>VLOOKUP(Tableau257911[[#This Row],[PLACE QUIMPERLE]],PointsClassement[],2,FALSE)</f>
        <v xml:space="preserve"> </v>
      </c>
      <c r="K64" s="5" t="s">
        <v>2</v>
      </c>
      <c r="L64" s="8" t="str">
        <f>VLOOKUP(Tableau257911[[#This Row],[PLACE ERGUE]],PointsClassement[],2,FALSE)</f>
        <v xml:space="preserve"> </v>
      </c>
      <c r="M64" s="5" t="s">
        <v>2</v>
      </c>
      <c r="N64" s="8" t="str">
        <f>VLOOKUP(Tableau257911[[#This Row],[PLACE TREGUNC]],PointsClassement[],2,FALSE)</f>
        <v xml:space="preserve"> </v>
      </c>
      <c r="O64" s="5" t="s">
        <v>2</v>
      </c>
      <c r="P64" s="8" t="str">
        <f>VLOOKUP(Tableau257911[[#This Row],[PLACE SCAER]],PointsClassement[],2,FALSE)</f>
        <v xml:space="preserve"> </v>
      </c>
      <c r="Q64" s="5" t="s">
        <v>2</v>
      </c>
      <c r="R64" s="8" t="str">
        <f>VLOOKUP(Tableau257911[[#This Row],[PLACE GOUEZEC]],PointsClassement[],2,FALSE)</f>
        <v xml:space="preserve"> </v>
      </c>
      <c r="S64" s="8"/>
      <c r="T64" s="6"/>
      <c r="U64" s="7">
        <f>SUM(F64,H64,J64,L64,N64,P64,R64,T64,Tableau257911[[#This Row],[JOKER]])</f>
        <v>0</v>
      </c>
    </row>
    <row r="65" spans="1:21" hidden="1" x14ac:dyDescent="0.35">
      <c r="A65">
        <v>60</v>
      </c>
      <c r="E65" s="3" t="s">
        <v>2</v>
      </c>
      <c r="F65" s="8" t="str">
        <f>VLOOKUP(Tableau257911[[#This Row],[PLACE QUIMPER]],PointsClassement[],2,FALSE)</f>
        <v xml:space="preserve"> </v>
      </c>
      <c r="G65" s="5" t="s">
        <v>2</v>
      </c>
      <c r="H65" s="8" t="str">
        <f>VLOOKUP(Tableau257911[[#This Row],[PLACE RIEC]],PointsClassement[],2,FALSE)</f>
        <v xml:space="preserve"> </v>
      </c>
      <c r="I65" s="5" t="s">
        <v>2</v>
      </c>
      <c r="J65" s="8" t="str">
        <f>VLOOKUP(Tableau257911[[#This Row],[PLACE QUIMPERLE]],PointsClassement[],2,FALSE)</f>
        <v xml:space="preserve"> </v>
      </c>
      <c r="K65" s="5" t="s">
        <v>2</v>
      </c>
      <c r="L65" s="8" t="str">
        <f>VLOOKUP(Tableau257911[[#This Row],[PLACE ERGUE]],PointsClassement[],2,FALSE)</f>
        <v xml:space="preserve"> </v>
      </c>
      <c r="M65" s="5" t="s">
        <v>2</v>
      </c>
      <c r="N65" s="8" t="str">
        <f>VLOOKUP(Tableau257911[[#This Row],[PLACE TREGUNC]],PointsClassement[],2,FALSE)</f>
        <v xml:space="preserve"> </v>
      </c>
      <c r="O65" s="5" t="s">
        <v>2</v>
      </c>
      <c r="P65" s="8" t="str">
        <f>VLOOKUP(Tableau257911[[#This Row],[PLACE SCAER]],PointsClassement[],2,FALSE)</f>
        <v xml:space="preserve"> </v>
      </c>
      <c r="Q65" s="5" t="s">
        <v>2</v>
      </c>
      <c r="R65" s="8" t="str">
        <f>VLOOKUP(Tableau257911[[#This Row],[PLACE GOUEZEC]],PointsClassement[],2,FALSE)</f>
        <v xml:space="preserve"> </v>
      </c>
      <c r="S65" s="8"/>
      <c r="T65" s="6"/>
      <c r="U65" s="7">
        <f>SUM(F65,H65,J65,L65,N65,P65,R65,T65,Tableau257911[[#This Row],[JOKER]])</f>
        <v>0</v>
      </c>
    </row>
    <row r="66" spans="1:21" hidden="1" x14ac:dyDescent="0.35">
      <c r="A66">
        <v>61</v>
      </c>
      <c r="E66" s="3" t="s">
        <v>2</v>
      </c>
      <c r="F66" s="8" t="str">
        <f>VLOOKUP(Tableau257911[[#This Row],[PLACE QUIMPER]],PointsClassement[],2,FALSE)</f>
        <v xml:space="preserve"> </v>
      </c>
      <c r="G66" s="5" t="s">
        <v>2</v>
      </c>
      <c r="H66" s="8" t="str">
        <f>VLOOKUP(Tableau257911[[#This Row],[PLACE RIEC]],PointsClassement[],2,FALSE)</f>
        <v xml:space="preserve"> </v>
      </c>
      <c r="I66" s="5" t="s">
        <v>2</v>
      </c>
      <c r="J66" s="8" t="str">
        <f>VLOOKUP(Tableau257911[[#This Row],[PLACE QUIMPERLE]],PointsClassement[],2,FALSE)</f>
        <v xml:space="preserve"> </v>
      </c>
      <c r="K66" s="5" t="s">
        <v>2</v>
      </c>
      <c r="L66" s="8" t="str">
        <f>VLOOKUP(Tableau257911[[#This Row],[PLACE ERGUE]],PointsClassement[],2,FALSE)</f>
        <v xml:space="preserve"> </v>
      </c>
      <c r="M66" s="5" t="s">
        <v>2</v>
      </c>
      <c r="N66" s="8" t="str">
        <f>VLOOKUP(Tableau257911[[#This Row],[PLACE TREGUNC]],PointsClassement[],2,FALSE)</f>
        <v xml:space="preserve"> </v>
      </c>
      <c r="O66" s="5" t="s">
        <v>2</v>
      </c>
      <c r="P66" s="8" t="str">
        <f>VLOOKUP(Tableau257911[[#This Row],[PLACE SCAER]],PointsClassement[],2,FALSE)</f>
        <v xml:space="preserve"> </v>
      </c>
      <c r="Q66" s="5" t="s">
        <v>2</v>
      </c>
      <c r="R66" s="8" t="str">
        <f>VLOOKUP(Tableau257911[[#This Row],[PLACE GOUEZEC]],PointsClassement[],2,FALSE)</f>
        <v xml:space="preserve"> </v>
      </c>
      <c r="S66" s="8"/>
      <c r="T66" s="6"/>
      <c r="U66" s="7">
        <f>SUM(F66,H66,J66,L66,N66,P66,R66,T66,Tableau257911[[#This Row],[JOKER]])</f>
        <v>0</v>
      </c>
    </row>
    <row r="67" spans="1:21" hidden="1" x14ac:dyDescent="0.35">
      <c r="A67">
        <v>62</v>
      </c>
      <c r="E67" s="3" t="s">
        <v>2</v>
      </c>
      <c r="F67" s="8" t="str">
        <f>VLOOKUP(Tableau257911[[#This Row],[PLACE QUIMPER]],PointsClassement[],2,FALSE)</f>
        <v xml:space="preserve"> </v>
      </c>
      <c r="G67" s="5" t="s">
        <v>2</v>
      </c>
      <c r="H67" s="8" t="str">
        <f>VLOOKUP(Tableau257911[[#This Row],[PLACE RIEC]],PointsClassement[],2,FALSE)</f>
        <v xml:space="preserve"> </v>
      </c>
      <c r="I67" s="5" t="s">
        <v>2</v>
      </c>
      <c r="J67" s="8" t="str">
        <f>VLOOKUP(Tableau257911[[#This Row],[PLACE QUIMPERLE]],PointsClassement[],2,FALSE)</f>
        <v xml:space="preserve"> </v>
      </c>
      <c r="K67" s="5" t="s">
        <v>2</v>
      </c>
      <c r="L67" s="8" t="str">
        <f>VLOOKUP(Tableau257911[[#This Row],[PLACE ERGUE]],PointsClassement[],2,FALSE)</f>
        <v xml:space="preserve"> </v>
      </c>
      <c r="M67" s="5" t="s">
        <v>2</v>
      </c>
      <c r="N67" s="8" t="str">
        <f>VLOOKUP(Tableau257911[[#This Row],[PLACE TREGUNC]],PointsClassement[],2,FALSE)</f>
        <v xml:space="preserve"> </v>
      </c>
      <c r="O67" s="5" t="s">
        <v>2</v>
      </c>
      <c r="P67" s="8" t="str">
        <f>VLOOKUP(Tableau257911[[#This Row],[PLACE SCAER]],PointsClassement[],2,FALSE)</f>
        <v xml:space="preserve"> </v>
      </c>
      <c r="Q67" s="5" t="s">
        <v>2</v>
      </c>
      <c r="R67" s="8" t="str">
        <f>VLOOKUP(Tableau257911[[#This Row],[PLACE GOUEZEC]],PointsClassement[],2,FALSE)</f>
        <v xml:space="preserve"> </v>
      </c>
      <c r="S67" s="8"/>
      <c r="T67" s="6"/>
      <c r="U67" s="7">
        <f>SUM(F67,H67,J67,L67,N67,P67,R67,T67,Tableau257911[[#This Row],[JOKER]])</f>
        <v>0</v>
      </c>
    </row>
    <row r="68" spans="1:21" hidden="1" x14ac:dyDescent="0.35">
      <c r="A68">
        <v>63</v>
      </c>
      <c r="E68" s="3" t="s">
        <v>2</v>
      </c>
      <c r="F68" s="8" t="str">
        <f>VLOOKUP(Tableau257911[[#This Row],[PLACE QUIMPER]],PointsClassement[],2,FALSE)</f>
        <v xml:space="preserve"> </v>
      </c>
      <c r="G68" s="5" t="s">
        <v>2</v>
      </c>
      <c r="H68" s="8" t="str">
        <f>VLOOKUP(Tableau257911[[#This Row],[PLACE RIEC]],PointsClassement[],2,FALSE)</f>
        <v xml:space="preserve"> </v>
      </c>
      <c r="I68" s="5" t="s">
        <v>2</v>
      </c>
      <c r="J68" s="8" t="str">
        <f>VLOOKUP(Tableau257911[[#This Row],[PLACE QUIMPERLE]],PointsClassement[],2,FALSE)</f>
        <v xml:space="preserve"> </v>
      </c>
      <c r="K68" s="5" t="s">
        <v>2</v>
      </c>
      <c r="L68" s="8" t="str">
        <f>VLOOKUP(Tableau257911[[#This Row],[PLACE ERGUE]],PointsClassement[],2,FALSE)</f>
        <v xml:space="preserve"> </v>
      </c>
      <c r="M68" s="5" t="s">
        <v>2</v>
      </c>
      <c r="N68" s="8" t="str">
        <f>VLOOKUP(Tableau257911[[#This Row],[PLACE TREGUNC]],PointsClassement[],2,FALSE)</f>
        <v xml:space="preserve"> </v>
      </c>
      <c r="O68" s="5" t="s">
        <v>2</v>
      </c>
      <c r="P68" s="8" t="str">
        <f>VLOOKUP(Tableau257911[[#This Row],[PLACE SCAER]],PointsClassement[],2,FALSE)</f>
        <v xml:space="preserve"> </v>
      </c>
      <c r="Q68" s="5" t="s">
        <v>2</v>
      </c>
      <c r="R68" s="8" t="str">
        <f>VLOOKUP(Tableau257911[[#This Row],[PLACE GOUEZEC]],PointsClassement[],2,FALSE)</f>
        <v xml:space="preserve"> </v>
      </c>
      <c r="S68" s="8"/>
      <c r="T68" s="6"/>
      <c r="U68" s="7">
        <f>SUM(F68,H68,J68,L68,N68,P68,R68,T68,Tableau257911[[#This Row],[JOKER]])</f>
        <v>0</v>
      </c>
    </row>
    <row r="69" spans="1:21" hidden="1" x14ac:dyDescent="0.35">
      <c r="A69">
        <v>64</v>
      </c>
      <c r="E69" s="3" t="s">
        <v>2</v>
      </c>
      <c r="F69" s="8" t="str">
        <f>VLOOKUP(Tableau257911[[#This Row],[PLACE QUIMPER]],PointsClassement[],2,FALSE)</f>
        <v xml:space="preserve"> </v>
      </c>
      <c r="G69" s="5" t="s">
        <v>2</v>
      </c>
      <c r="H69" s="8" t="str">
        <f>VLOOKUP(Tableau257911[[#This Row],[PLACE RIEC]],PointsClassement[],2,FALSE)</f>
        <v xml:space="preserve"> </v>
      </c>
      <c r="I69" s="5" t="s">
        <v>2</v>
      </c>
      <c r="J69" s="8" t="str">
        <f>VLOOKUP(Tableau257911[[#This Row],[PLACE QUIMPERLE]],PointsClassement[],2,FALSE)</f>
        <v xml:space="preserve"> </v>
      </c>
      <c r="K69" s="5" t="s">
        <v>2</v>
      </c>
      <c r="L69" s="8" t="str">
        <f>VLOOKUP(Tableau257911[[#This Row],[PLACE ERGUE]],PointsClassement[],2,FALSE)</f>
        <v xml:space="preserve"> </v>
      </c>
      <c r="M69" s="5" t="s">
        <v>2</v>
      </c>
      <c r="N69" s="8" t="str">
        <f>VLOOKUP(Tableau257911[[#This Row],[PLACE TREGUNC]],PointsClassement[],2,FALSE)</f>
        <v xml:space="preserve"> </v>
      </c>
      <c r="O69" s="5" t="s">
        <v>2</v>
      </c>
      <c r="P69" s="8" t="str">
        <f>VLOOKUP(Tableau257911[[#This Row],[PLACE SCAER]],PointsClassement[],2,FALSE)</f>
        <v xml:space="preserve"> </v>
      </c>
      <c r="Q69" s="5" t="s">
        <v>2</v>
      </c>
      <c r="R69" s="8" t="str">
        <f>VLOOKUP(Tableau257911[[#This Row],[PLACE GOUEZEC]],PointsClassement[],2,FALSE)</f>
        <v xml:space="preserve"> </v>
      </c>
      <c r="S69" s="8"/>
      <c r="T69" s="6"/>
      <c r="U69" s="7">
        <f>SUM(F69,H69,J69,L69,N69,P69,R69,T69,Tableau257911[[#This Row],[JOKER]])</f>
        <v>0</v>
      </c>
    </row>
    <row r="70" spans="1:21" hidden="1" x14ac:dyDescent="0.35">
      <c r="A70">
        <v>65</v>
      </c>
      <c r="E70" s="3" t="s">
        <v>2</v>
      </c>
      <c r="F70" s="8" t="str">
        <f>VLOOKUP(Tableau257911[[#This Row],[PLACE QUIMPER]],PointsClassement[],2,FALSE)</f>
        <v xml:space="preserve"> </v>
      </c>
      <c r="G70" s="5" t="s">
        <v>2</v>
      </c>
      <c r="H70" s="8" t="str">
        <f>VLOOKUP(Tableau257911[[#This Row],[PLACE RIEC]],PointsClassement[],2,FALSE)</f>
        <v xml:space="preserve"> </v>
      </c>
      <c r="I70" s="5" t="s">
        <v>2</v>
      </c>
      <c r="J70" s="8" t="str">
        <f>VLOOKUP(Tableau257911[[#This Row],[PLACE QUIMPERLE]],PointsClassement[],2,FALSE)</f>
        <v xml:space="preserve"> </v>
      </c>
      <c r="K70" s="5" t="s">
        <v>2</v>
      </c>
      <c r="L70" s="8" t="str">
        <f>VLOOKUP(Tableau257911[[#This Row],[PLACE ERGUE]],PointsClassement[],2,FALSE)</f>
        <v xml:space="preserve"> </v>
      </c>
      <c r="M70" s="5" t="s">
        <v>2</v>
      </c>
      <c r="N70" s="8" t="str">
        <f>VLOOKUP(Tableau257911[[#This Row],[PLACE TREGUNC]],PointsClassement[],2,FALSE)</f>
        <v xml:space="preserve"> </v>
      </c>
      <c r="O70" s="5" t="s">
        <v>2</v>
      </c>
      <c r="P70" s="8" t="str">
        <f>VLOOKUP(Tableau257911[[#This Row],[PLACE SCAER]],PointsClassement[],2,FALSE)</f>
        <v xml:space="preserve"> </v>
      </c>
      <c r="Q70" s="5" t="s">
        <v>2</v>
      </c>
      <c r="R70" s="8" t="str">
        <f>VLOOKUP(Tableau257911[[#This Row],[PLACE GOUEZEC]],PointsClassement[],2,FALSE)</f>
        <v xml:space="preserve"> </v>
      </c>
      <c r="S70" s="8"/>
      <c r="T70" s="6"/>
      <c r="U70" s="7">
        <f>SUM(F70,H70,J70,L70,N70,P70,R70,T70,Tableau257911[[#This Row],[JOKER]])</f>
        <v>0</v>
      </c>
    </row>
    <row r="71" spans="1:21" hidden="1" x14ac:dyDescent="0.35">
      <c r="A71">
        <v>66</v>
      </c>
      <c r="E71" s="3" t="s">
        <v>2</v>
      </c>
      <c r="F71" s="8" t="str">
        <f>VLOOKUP(Tableau257911[[#This Row],[PLACE QUIMPER]],PointsClassement[],2,FALSE)</f>
        <v xml:space="preserve"> </v>
      </c>
      <c r="G71" s="5" t="s">
        <v>2</v>
      </c>
      <c r="H71" s="8" t="str">
        <f>VLOOKUP(Tableau257911[[#This Row],[PLACE RIEC]],PointsClassement[],2,FALSE)</f>
        <v xml:space="preserve"> </v>
      </c>
      <c r="I71" s="5" t="s">
        <v>2</v>
      </c>
      <c r="J71" s="8" t="str">
        <f>VLOOKUP(Tableau257911[[#This Row],[PLACE QUIMPERLE]],PointsClassement[],2,FALSE)</f>
        <v xml:space="preserve"> </v>
      </c>
      <c r="K71" s="5" t="s">
        <v>2</v>
      </c>
      <c r="L71" s="8" t="str">
        <f>VLOOKUP(Tableau257911[[#This Row],[PLACE ERGUE]],PointsClassement[],2,FALSE)</f>
        <v xml:space="preserve"> </v>
      </c>
      <c r="M71" s="5" t="s">
        <v>2</v>
      </c>
      <c r="N71" s="8" t="str">
        <f>VLOOKUP(Tableau257911[[#This Row],[PLACE TREGUNC]],PointsClassement[],2,FALSE)</f>
        <v xml:space="preserve"> </v>
      </c>
      <c r="O71" s="5" t="s">
        <v>2</v>
      </c>
      <c r="P71" s="8" t="str">
        <f>VLOOKUP(Tableau257911[[#This Row],[PLACE SCAER]],PointsClassement[],2,FALSE)</f>
        <v xml:space="preserve"> </v>
      </c>
      <c r="Q71" s="5" t="s">
        <v>2</v>
      </c>
      <c r="R71" s="8" t="str">
        <f>VLOOKUP(Tableau257911[[#This Row],[PLACE GOUEZEC]],PointsClassement[],2,FALSE)</f>
        <v xml:space="preserve"> </v>
      </c>
      <c r="S71" s="8"/>
      <c r="T71" s="6"/>
      <c r="U71" s="7">
        <f>SUM(F71,H71,J71,L71,N71,P71,R71,T71,Tableau257911[[#This Row],[JOKER]])</f>
        <v>0</v>
      </c>
    </row>
    <row r="72" spans="1:21" hidden="1" x14ac:dyDescent="0.35">
      <c r="A72">
        <v>67</v>
      </c>
      <c r="E72" s="3" t="s">
        <v>2</v>
      </c>
      <c r="F72" s="8" t="str">
        <f>VLOOKUP(Tableau257911[[#This Row],[PLACE QUIMPER]],PointsClassement[],2,FALSE)</f>
        <v xml:space="preserve"> </v>
      </c>
      <c r="G72" s="5" t="s">
        <v>2</v>
      </c>
      <c r="H72" s="8" t="str">
        <f>VLOOKUP(Tableau257911[[#This Row],[PLACE RIEC]],PointsClassement[],2,FALSE)</f>
        <v xml:space="preserve"> </v>
      </c>
      <c r="I72" s="5" t="s">
        <v>2</v>
      </c>
      <c r="J72" s="8" t="str">
        <f>VLOOKUP(Tableau257911[[#This Row],[PLACE QUIMPERLE]],PointsClassement[],2,FALSE)</f>
        <v xml:space="preserve"> </v>
      </c>
      <c r="K72" s="5" t="s">
        <v>2</v>
      </c>
      <c r="L72" s="8" t="str">
        <f>VLOOKUP(Tableau257911[[#This Row],[PLACE ERGUE]],PointsClassement[],2,FALSE)</f>
        <v xml:space="preserve"> </v>
      </c>
      <c r="M72" s="5" t="s">
        <v>2</v>
      </c>
      <c r="N72" s="8" t="str">
        <f>VLOOKUP(Tableau257911[[#This Row],[PLACE TREGUNC]],PointsClassement[],2,FALSE)</f>
        <v xml:space="preserve"> </v>
      </c>
      <c r="O72" s="5" t="s">
        <v>2</v>
      </c>
      <c r="P72" s="8" t="str">
        <f>VLOOKUP(Tableau257911[[#This Row],[PLACE SCAER]],PointsClassement[],2,FALSE)</f>
        <v xml:space="preserve"> </v>
      </c>
      <c r="Q72" s="5" t="s">
        <v>2</v>
      </c>
      <c r="R72" s="8" t="str">
        <f>VLOOKUP(Tableau257911[[#This Row],[PLACE GOUEZEC]],PointsClassement[],2,FALSE)</f>
        <v xml:space="preserve"> </v>
      </c>
      <c r="S72" s="8"/>
      <c r="T72" s="6"/>
      <c r="U72" s="7">
        <f>SUM(F72,H72,J72,L72,N72,P72,R72,T72,Tableau257911[[#This Row],[JOKER]])</f>
        <v>0</v>
      </c>
    </row>
    <row r="73" spans="1:21" hidden="1" x14ac:dyDescent="0.35">
      <c r="A73">
        <v>68</v>
      </c>
      <c r="E73" s="3" t="s">
        <v>2</v>
      </c>
      <c r="F73" s="8" t="str">
        <f>VLOOKUP(Tableau257911[[#This Row],[PLACE QUIMPER]],PointsClassement[],2,FALSE)</f>
        <v xml:space="preserve"> </v>
      </c>
      <c r="G73" s="5" t="s">
        <v>2</v>
      </c>
      <c r="H73" s="8" t="str">
        <f>VLOOKUP(Tableau257911[[#This Row],[PLACE RIEC]],PointsClassement[],2,FALSE)</f>
        <v xml:space="preserve"> </v>
      </c>
      <c r="I73" s="5" t="s">
        <v>2</v>
      </c>
      <c r="J73" s="8" t="str">
        <f>VLOOKUP(Tableau257911[[#This Row],[PLACE QUIMPERLE]],PointsClassement[],2,FALSE)</f>
        <v xml:space="preserve"> </v>
      </c>
      <c r="K73" s="5" t="s">
        <v>2</v>
      </c>
      <c r="L73" s="8" t="str">
        <f>VLOOKUP(Tableau257911[[#This Row],[PLACE ERGUE]],PointsClassement[],2,FALSE)</f>
        <v xml:space="preserve"> </v>
      </c>
      <c r="M73" s="5" t="s">
        <v>2</v>
      </c>
      <c r="N73" s="8" t="str">
        <f>VLOOKUP(Tableau257911[[#This Row],[PLACE TREGUNC]],PointsClassement[],2,FALSE)</f>
        <v xml:space="preserve"> </v>
      </c>
      <c r="O73" s="5" t="s">
        <v>2</v>
      </c>
      <c r="P73" s="8" t="str">
        <f>VLOOKUP(Tableau257911[[#This Row],[PLACE SCAER]],PointsClassement[],2,FALSE)</f>
        <v xml:space="preserve"> </v>
      </c>
      <c r="Q73" s="5" t="s">
        <v>2</v>
      </c>
      <c r="R73" s="8" t="str">
        <f>VLOOKUP(Tableau257911[[#This Row],[PLACE GOUEZEC]],PointsClassement[],2,FALSE)</f>
        <v xml:space="preserve"> </v>
      </c>
      <c r="S73" s="8"/>
      <c r="T73" s="6"/>
      <c r="U73" s="7">
        <f>SUM(F73,H73,J73,L73,N73,P73,R73,T73,Tableau257911[[#This Row],[JOKER]])</f>
        <v>0</v>
      </c>
    </row>
    <row r="74" spans="1:21" hidden="1" x14ac:dyDescent="0.35">
      <c r="A74">
        <v>69</v>
      </c>
      <c r="E74" s="3" t="s">
        <v>2</v>
      </c>
      <c r="F74" s="8" t="str">
        <f>VLOOKUP(Tableau257911[[#This Row],[PLACE QUIMPER]],PointsClassement[],2,FALSE)</f>
        <v xml:space="preserve"> </v>
      </c>
      <c r="G74" s="5" t="s">
        <v>2</v>
      </c>
      <c r="H74" s="8" t="str">
        <f>VLOOKUP(Tableau257911[[#This Row],[PLACE RIEC]],PointsClassement[],2,FALSE)</f>
        <v xml:space="preserve"> </v>
      </c>
      <c r="I74" s="5" t="s">
        <v>2</v>
      </c>
      <c r="J74" s="8" t="str">
        <f>VLOOKUP(Tableau257911[[#This Row],[PLACE QUIMPERLE]],PointsClassement[],2,FALSE)</f>
        <v xml:space="preserve"> </v>
      </c>
      <c r="K74" s="5" t="s">
        <v>2</v>
      </c>
      <c r="L74" s="8" t="str">
        <f>VLOOKUP(Tableau257911[[#This Row],[PLACE ERGUE]],PointsClassement[],2,FALSE)</f>
        <v xml:space="preserve"> </v>
      </c>
      <c r="M74" s="5" t="s">
        <v>2</v>
      </c>
      <c r="N74" s="8" t="str">
        <f>VLOOKUP(Tableau257911[[#This Row],[PLACE TREGUNC]],PointsClassement[],2,FALSE)</f>
        <v xml:space="preserve"> </v>
      </c>
      <c r="O74" s="5" t="s">
        <v>2</v>
      </c>
      <c r="P74" s="8" t="str">
        <f>VLOOKUP(Tableau257911[[#This Row],[PLACE SCAER]],PointsClassement[],2,FALSE)</f>
        <v xml:space="preserve"> </v>
      </c>
      <c r="Q74" s="5" t="s">
        <v>2</v>
      </c>
      <c r="R74" s="8" t="str">
        <f>VLOOKUP(Tableau257911[[#This Row],[PLACE GOUEZEC]],PointsClassement[],2,FALSE)</f>
        <v xml:space="preserve"> </v>
      </c>
      <c r="S74" s="8"/>
      <c r="T74" s="6"/>
      <c r="U74" s="7">
        <f>SUM(F74,H74,J74,L74,N74,P74,R74,T74,Tableau257911[[#This Row],[JOKER]])</f>
        <v>0</v>
      </c>
    </row>
    <row r="75" spans="1:21" hidden="1" x14ac:dyDescent="0.35">
      <c r="A75">
        <v>70</v>
      </c>
      <c r="E75" s="3" t="s">
        <v>2</v>
      </c>
      <c r="F75" s="8" t="str">
        <f>VLOOKUP(Tableau257911[[#This Row],[PLACE QUIMPER]],PointsClassement[],2,FALSE)</f>
        <v xml:space="preserve"> </v>
      </c>
      <c r="G75" s="5" t="s">
        <v>2</v>
      </c>
      <c r="H75" s="8" t="str">
        <f>VLOOKUP(Tableau257911[[#This Row],[PLACE RIEC]],PointsClassement[],2,FALSE)</f>
        <v xml:space="preserve"> </v>
      </c>
      <c r="I75" s="5" t="s">
        <v>2</v>
      </c>
      <c r="J75" s="8" t="str">
        <f>VLOOKUP(Tableau257911[[#This Row],[PLACE QUIMPERLE]],PointsClassement[],2,FALSE)</f>
        <v xml:space="preserve"> </v>
      </c>
      <c r="K75" s="5" t="s">
        <v>2</v>
      </c>
      <c r="L75" s="8" t="str">
        <f>VLOOKUP(Tableau257911[[#This Row],[PLACE ERGUE]],PointsClassement[],2,FALSE)</f>
        <v xml:space="preserve"> </v>
      </c>
      <c r="M75" s="5" t="s">
        <v>2</v>
      </c>
      <c r="N75" s="8" t="str">
        <f>VLOOKUP(Tableau257911[[#This Row],[PLACE TREGUNC]],PointsClassement[],2,FALSE)</f>
        <v xml:space="preserve"> </v>
      </c>
      <c r="O75" s="5" t="s">
        <v>2</v>
      </c>
      <c r="P75" s="8" t="str">
        <f>VLOOKUP(Tableau257911[[#This Row],[PLACE SCAER]],PointsClassement[],2,FALSE)</f>
        <v xml:space="preserve"> </v>
      </c>
      <c r="Q75" s="5" t="s">
        <v>2</v>
      </c>
      <c r="R75" s="8" t="str">
        <f>VLOOKUP(Tableau257911[[#This Row],[PLACE GOUEZEC]],PointsClassement[],2,FALSE)</f>
        <v xml:space="preserve"> </v>
      </c>
      <c r="S75" s="8"/>
      <c r="T75" s="6"/>
      <c r="U75" s="7">
        <f>SUM(F75,H75,J75,L75,N75,P75,R75,T75,Tableau257911[[#This Row],[JOKER]])</f>
        <v>0</v>
      </c>
    </row>
    <row r="76" spans="1:21" hidden="1" x14ac:dyDescent="0.35">
      <c r="A76">
        <v>71</v>
      </c>
      <c r="E76" s="3" t="s">
        <v>2</v>
      </c>
      <c r="F76" s="8" t="str">
        <f>VLOOKUP(Tableau257911[[#This Row],[PLACE QUIMPER]],PointsClassement[],2,FALSE)</f>
        <v xml:space="preserve"> </v>
      </c>
      <c r="G76" s="5" t="s">
        <v>2</v>
      </c>
      <c r="H76" s="8" t="str">
        <f>VLOOKUP(Tableau257911[[#This Row],[PLACE RIEC]],PointsClassement[],2,FALSE)</f>
        <v xml:space="preserve"> </v>
      </c>
      <c r="I76" s="5" t="s">
        <v>2</v>
      </c>
      <c r="J76" s="8" t="str">
        <f>VLOOKUP(Tableau257911[[#This Row],[PLACE QUIMPERLE]],PointsClassement[],2,FALSE)</f>
        <v xml:space="preserve"> </v>
      </c>
      <c r="K76" s="5" t="s">
        <v>2</v>
      </c>
      <c r="L76" s="8" t="str">
        <f>VLOOKUP(Tableau257911[[#This Row],[PLACE ERGUE]],PointsClassement[],2,FALSE)</f>
        <v xml:space="preserve"> </v>
      </c>
      <c r="M76" s="5" t="s">
        <v>2</v>
      </c>
      <c r="N76" s="8" t="str">
        <f>VLOOKUP(Tableau257911[[#This Row],[PLACE TREGUNC]],PointsClassement[],2,FALSE)</f>
        <v xml:space="preserve"> </v>
      </c>
      <c r="O76" s="5" t="s">
        <v>2</v>
      </c>
      <c r="P76" s="8" t="str">
        <f>VLOOKUP(Tableau257911[[#This Row],[PLACE SCAER]],PointsClassement[],2,FALSE)</f>
        <v xml:space="preserve"> </v>
      </c>
      <c r="Q76" s="5" t="s">
        <v>2</v>
      </c>
      <c r="R76" s="8" t="str">
        <f>VLOOKUP(Tableau257911[[#This Row],[PLACE GOUEZEC]],PointsClassement[],2,FALSE)</f>
        <v xml:space="preserve"> </v>
      </c>
      <c r="S76" s="8"/>
      <c r="T76" s="6"/>
      <c r="U76" s="7">
        <f>SUM(F76,H76,J76,L76,N76,P76,R76,T76,Tableau257911[[#This Row],[JOKER]])</f>
        <v>0</v>
      </c>
    </row>
    <row r="77" spans="1:21" hidden="1" x14ac:dyDescent="0.35">
      <c r="A77">
        <v>72</v>
      </c>
      <c r="E77" s="3" t="s">
        <v>2</v>
      </c>
      <c r="F77" s="8" t="str">
        <f>VLOOKUP(Tableau257911[[#This Row],[PLACE QUIMPER]],PointsClassement[],2,FALSE)</f>
        <v xml:space="preserve"> </v>
      </c>
      <c r="G77" s="5" t="s">
        <v>2</v>
      </c>
      <c r="H77" s="8" t="str">
        <f>VLOOKUP(Tableau257911[[#This Row],[PLACE RIEC]],PointsClassement[],2,FALSE)</f>
        <v xml:space="preserve"> </v>
      </c>
      <c r="I77" s="5" t="s">
        <v>2</v>
      </c>
      <c r="J77" s="8" t="str">
        <f>VLOOKUP(Tableau257911[[#This Row],[PLACE QUIMPERLE]],PointsClassement[],2,FALSE)</f>
        <v xml:space="preserve"> </v>
      </c>
      <c r="K77" s="5" t="s">
        <v>2</v>
      </c>
      <c r="L77" s="8" t="str">
        <f>VLOOKUP(Tableau257911[[#This Row],[PLACE ERGUE]],PointsClassement[],2,FALSE)</f>
        <v xml:space="preserve"> </v>
      </c>
      <c r="M77" s="5" t="s">
        <v>2</v>
      </c>
      <c r="N77" s="8" t="str">
        <f>VLOOKUP(Tableau257911[[#This Row],[PLACE TREGUNC]],PointsClassement[],2,FALSE)</f>
        <v xml:space="preserve"> </v>
      </c>
      <c r="O77" s="5" t="s">
        <v>2</v>
      </c>
      <c r="P77" s="8" t="str">
        <f>VLOOKUP(Tableau257911[[#This Row],[PLACE SCAER]],PointsClassement[],2,FALSE)</f>
        <v xml:space="preserve"> </v>
      </c>
      <c r="Q77" s="5" t="s">
        <v>2</v>
      </c>
      <c r="R77" s="8" t="str">
        <f>VLOOKUP(Tableau257911[[#This Row],[PLACE GOUEZEC]],PointsClassement[],2,FALSE)</f>
        <v xml:space="preserve"> </v>
      </c>
      <c r="S77" s="8"/>
      <c r="T77" s="6"/>
      <c r="U77" s="7">
        <f>SUM(F77,H77,J77,L77,N77,P77,R77,T77,Tableau257911[[#This Row],[JOKER]])</f>
        <v>0</v>
      </c>
    </row>
    <row r="78" spans="1:21" hidden="1" x14ac:dyDescent="0.35">
      <c r="A78">
        <v>73</v>
      </c>
      <c r="E78" s="3" t="s">
        <v>2</v>
      </c>
      <c r="F78" s="8" t="str">
        <f>VLOOKUP(Tableau257911[[#This Row],[PLACE QUIMPER]],PointsClassement[],2,FALSE)</f>
        <v xml:space="preserve"> </v>
      </c>
      <c r="G78" s="5" t="s">
        <v>2</v>
      </c>
      <c r="H78" s="8" t="str">
        <f>VLOOKUP(Tableau257911[[#This Row],[PLACE RIEC]],PointsClassement[],2,FALSE)</f>
        <v xml:space="preserve"> </v>
      </c>
      <c r="I78" s="5" t="s">
        <v>2</v>
      </c>
      <c r="J78" s="8" t="str">
        <f>VLOOKUP(Tableau257911[[#This Row],[PLACE QUIMPERLE]],PointsClassement[],2,FALSE)</f>
        <v xml:space="preserve"> </v>
      </c>
      <c r="K78" s="5" t="s">
        <v>2</v>
      </c>
      <c r="L78" s="8" t="str">
        <f>VLOOKUP(Tableau257911[[#This Row],[PLACE ERGUE]],PointsClassement[],2,FALSE)</f>
        <v xml:space="preserve"> </v>
      </c>
      <c r="M78" s="5" t="s">
        <v>2</v>
      </c>
      <c r="N78" s="8" t="str">
        <f>VLOOKUP(Tableau257911[[#This Row],[PLACE TREGUNC]],PointsClassement[],2,FALSE)</f>
        <v xml:space="preserve"> </v>
      </c>
      <c r="O78" s="5" t="s">
        <v>2</v>
      </c>
      <c r="P78" s="8" t="str">
        <f>VLOOKUP(Tableau257911[[#This Row],[PLACE SCAER]],PointsClassement[],2,FALSE)</f>
        <v xml:space="preserve"> </v>
      </c>
      <c r="Q78" s="5" t="s">
        <v>2</v>
      </c>
      <c r="R78" s="8" t="str">
        <f>VLOOKUP(Tableau257911[[#This Row],[PLACE GOUEZEC]],PointsClassement[],2,FALSE)</f>
        <v xml:space="preserve"> </v>
      </c>
      <c r="S78" s="8"/>
      <c r="T78" s="6"/>
      <c r="U78" s="7">
        <f>SUM(F78,H78,J78,L78,N78,P78,R78,T78,Tableau257911[[#This Row],[JOKER]])</f>
        <v>0</v>
      </c>
    </row>
    <row r="79" spans="1:21" hidden="1" x14ac:dyDescent="0.35">
      <c r="A79">
        <v>74</v>
      </c>
      <c r="E79" s="3" t="s">
        <v>2</v>
      </c>
      <c r="F79" s="8" t="str">
        <f>VLOOKUP(Tableau257911[[#This Row],[PLACE QUIMPER]],PointsClassement[],2,FALSE)</f>
        <v xml:space="preserve"> </v>
      </c>
      <c r="G79" s="5" t="s">
        <v>2</v>
      </c>
      <c r="H79" s="8" t="str">
        <f>VLOOKUP(Tableau257911[[#This Row],[PLACE RIEC]],PointsClassement[],2,FALSE)</f>
        <v xml:space="preserve"> </v>
      </c>
      <c r="I79" s="5" t="s">
        <v>2</v>
      </c>
      <c r="J79" s="8" t="str">
        <f>VLOOKUP(Tableau257911[[#This Row],[PLACE QUIMPERLE]],PointsClassement[],2,FALSE)</f>
        <v xml:space="preserve"> </v>
      </c>
      <c r="K79" s="5" t="s">
        <v>2</v>
      </c>
      <c r="L79" s="8" t="str">
        <f>VLOOKUP(Tableau257911[[#This Row],[PLACE ERGUE]],PointsClassement[],2,FALSE)</f>
        <v xml:space="preserve"> </v>
      </c>
      <c r="M79" s="5" t="s">
        <v>2</v>
      </c>
      <c r="N79" s="8" t="str">
        <f>VLOOKUP(Tableau257911[[#This Row],[PLACE TREGUNC]],PointsClassement[],2,FALSE)</f>
        <v xml:space="preserve"> </v>
      </c>
      <c r="O79" s="5" t="s">
        <v>2</v>
      </c>
      <c r="P79" s="8" t="str">
        <f>VLOOKUP(Tableau257911[[#This Row],[PLACE SCAER]],PointsClassement[],2,FALSE)</f>
        <v xml:space="preserve"> </v>
      </c>
      <c r="Q79" s="5" t="s">
        <v>2</v>
      </c>
      <c r="R79" s="8" t="str">
        <f>VLOOKUP(Tableau257911[[#This Row],[PLACE GOUEZEC]],PointsClassement[],2,FALSE)</f>
        <v xml:space="preserve"> </v>
      </c>
      <c r="S79" s="8"/>
      <c r="T79" s="6"/>
      <c r="U79" s="7">
        <f>SUM(F79,H79,J79,L79,N79,P79,R79,T79,Tableau257911[[#This Row],[JOKER]])</f>
        <v>0</v>
      </c>
    </row>
    <row r="80" spans="1:21" hidden="1" x14ac:dyDescent="0.35">
      <c r="A80">
        <v>75</v>
      </c>
      <c r="E80" s="3" t="s">
        <v>2</v>
      </c>
      <c r="F80" s="8" t="str">
        <f>VLOOKUP(Tableau257911[[#This Row],[PLACE QUIMPER]],PointsClassement[],2,FALSE)</f>
        <v xml:space="preserve"> </v>
      </c>
      <c r="G80" s="5" t="s">
        <v>2</v>
      </c>
      <c r="H80" s="8" t="str">
        <f>VLOOKUP(Tableau257911[[#This Row],[PLACE RIEC]],PointsClassement[],2,FALSE)</f>
        <v xml:space="preserve"> </v>
      </c>
      <c r="I80" s="5" t="s">
        <v>2</v>
      </c>
      <c r="J80" s="8" t="str">
        <f>VLOOKUP(Tableau257911[[#This Row],[PLACE QUIMPERLE]],PointsClassement[],2,FALSE)</f>
        <v xml:space="preserve"> </v>
      </c>
      <c r="K80" s="5" t="s">
        <v>2</v>
      </c>
      <c r="L80" s="8" t="str">
        <f>VLOOKUP(Tableau257911[[#This Row],[PLACE ERGUE]],PointsClassement[],2,FALSE)</f>
        <v xml:space="preserve"> </v>
      </c>
      <c r="M80" s="5" t="s">
        <v>2</v>
      </c>
      <c r="N80" s="8" t="str">
        <f>VLOOKUP(Tableau257911[[#This Row],[PLACE TREGUNC]],PointsClassement[],2,FALSE)</f>
        <v xml:space="preserve"> </v>
      </c>
      <c r="O80" s="5" t="s">
        <v>2</v>
      </c>
      <c r="P80" s="8" t="str">
        <f>VLOOKUP(Tableau257911[[#This Row],[PLACE SCAER]],PointsClassement[],2,FALSE)</f>
        <v xml:space="preserve"> </v>
      </c>
      <c r="Q80" s="5" t="s">
        <v>2</v>
      </c>
      <c r="R80" s="8" t="str">
        <f>VLOOKUP(Tableau257911[[#This Row],[PLACE GOUEZEC]],PointsClassement[],2,FALSE)</f>
        <v xml:space="preserve"> </v>
      </c>
      <c r="S80" s="8"/>
      <c r="T80" s="6"/>
      <c r="U80" s="7">
        <f>SUM(F80,H80,J80,L80,N80,P80,R80,T80,Tableau257911[[#This Row],[JOKER]])</f>
        <v>0</v>
      </c>
    </row>
    <row r="81" spans="1:21" hidden="1" x14ac:dyDescent="0.35">
      <c r="A81">
        <v>76</v>
      </c>
      <c r="E81" s="3" t="s">
        <v>2</v>
      </c>
      <c r="F81" s="8" t="str">
        <f>VLOOKUP(Tableau257911[[#This Row],[PLACE QUIMPER]],PointsClassement[],2,FALSE)</f>
        <v xml:space="preserve"> </v>
      </c>
      <c r="G81" s="5" t="s">
        <v>2</v>
      </c>
      <c r="H81" s="8" t="str">
        <f>VLOOKUP(Tableau257911[[#This Row],[PLACE RIEC]],PointsClassement[],2,FALSE)</f>
        <v xml:space="preserve"> </v>
      </c>
      <c r="I81" s="5" t="s">
        <v>2</v>
      </c>
      <c r="J81" s="8" t="str">
        <f>VLOOKUP(Tableau257911[[#This Row],[PLACE QUIMPERLE]],PointsClassement[],2,FALSE)</f>
        <v xml:space="preserve"> </v>
      </c>
      <c r="K81" s="5" t="s">
        <v>2</v>
      </c>
      <c r="L81" s="8" t="str">
        <f>VLOOKUP(Tableau257911[[#This Row],[PLACE ERGUE]],PointsClassement[],2,FALSE)</f>
        <v xml:space="preserve"> </v>
      </c>
      <c r="M81" s="5" t="s">
        <v>2</v>
      </c>
      <c r="N81" s="8" t="str">
        <f>VLOOKUP(Tableau257911[[#This Row],[PLACE TREGUNC]],PointsClassement[],2,FALSE)</f>
        <v xml:space="preserve"> </v>
      </c>
      <c r="O81" s="5" t="s">
        <v>2</v>
      </c>
      <c r="P81" s="8" t="str">
        <f>VLOOKUP(Tableau257911[[#This Row],[PLACE SCAER]],PointsClassement[],2,FALSE)</f>
        <v xml:space="preserve"> </v>
      </c>
      <c r="Q81" s="5" t="s">
        <v>2</v>
      </c>
      <c r="R81" s="8" t="str">
        <f>VLOOKUP(Tableau257911[[#This Row],[PLACE GOUEZEC]],PointsClassement[],2,FALSE)</f>
        <v xml:space="preserve"> </v>
      </c>
      <c r="S81" s="8"/>
      <c r="T81" s="6"/>
      <c r="U81" s="7">
        <f>SUM(F81,H81,J81,L81,N81,P81,R81,T81,Tableau257911[[#This Row],[JOKER]])</f>
        <v>0</v>
      </c>
    </row>
    <row r="82" spans="1:21" hidden="1" x14ac:dyDescent="0.35">
      <c r="A82">
        <v>77</v>
      </c>
      <c r="E82" s="3" t="s">
        <v>2</v>
      </c>
      <c r="F82" s="8" t="str">
        <f>VLOOKUP(Tableau257911[[#This Row],[PLACE QUIMPER]],PointsClassement[],2,FALSE)</f>
        <v xml:space="preserve"> </v>
      </c>
      <c r="G82" s="5" t="s">
        <v>2</v>
      </c>
      <c r="H82" s="8" t="str">
        <f>VLOOKUP(Tableau257911[[#This Row],[PLACE RIEC]],PointsClassement[],2,FALSE)</f>
        <v xml:space="preserve"> </v>
      </c>
      <c r="I82" s="5" t="s">
        <v>2</v>
      </c>
      <c r="J82" s="8" t="str">
        <f>VLOOKUP(Tableau257911[[#This Row],[PLACE QUIMPERLE]],PointsClassement[],2,FALSE)</f>
        <v xml:space="preserve"> </v>
      </c>
      <c r="K82" s="5" t="s">
        <v>2</v>
      </c>
      <c r="L82" s="8" t="str">
        <f>VLOOKUP(Tableau257911[[#This Row],[PLACE ERGUE]],PointsClassement[],2,FALSE)</f>
        <v xml:space="preserve"> </v>
      </c>
      <c r="M82" s="5" t="s">
        <v>2</v>
      </c>
      <c r="N82" s="8" t="str">
        <f>VLOOKUP(Tableau257911[[#This Row],[PLACE TREGUNC]],PointsClassement[],2,FALSE)</f>
        <v xml:space="preserve"> </v>
      </c>
      <c r="O82" s="5" t="s">
        <v>2</v>
      </c>
      <c r="P82" s="8" t="str">
        <f>VLOOKUP(Tableau257911[[#This Row],[PLACE SCAER]],PointsClassement[],2,FALSE)</f>
        <v xml:space="preserve"> </v>
      </c>
      <c r="Q82" s="5" t="s">
        <v>2</v>
      </c>
      <c r="R82" s="8" t="str">
        <f>VLOOKUP(Tableau257911[[#This Row],[PLACE GOUEZEC]],PointsClassement[],2,FALSE)</f>
        <v xml:space="preserve"> </v>
      </c>
      <c r="S82" s="8"/>
      <c r="T82" s="6"/>
      <c r="U82" s="7">
        <f>SUM(F82,H82,J82,L82,N82,P82,R82,T82,Tableau257911[[#This Row],[JOKER]])</f>
        <v>0</v>
      </c>
    </row>
    <row r="83" spans="1:21" hidden="1" x14ac:dyDescent="0.35">
      <c r="A83">
        <v>78</v>
      </c>
      <c r="E83" s="3" t="s">
        <v>2</v>
      </c>
      <c r="F83" s="8" t="str">
        <f>VLOOKUP(Tableau257911[[#This Row],[PLACE QUIMPER]],PointsClassement[],2,FALSE)</f>
        <v xml:space="preserve"> </v>
      </c>
      <c r="G83" s="5" t="s">
        <v>2</v>
      </c>
      <c r="H83" s="8" t="str">
        <f>VLOOKUP(Tableau257911[[#This Row],[PLACE RIEC]],PointsClassement[],2,FALSE)</f>
        <v xml:space="preserve"> </v>
      </c>
      <c r="I83" s="5" t="s">
        <v>2</v>
      </c>
      <c r="J83" s="8" t="str">
        <f>VLOOKUP(Tableau257911[[#This Row],[PLACE QUIMPERLE]],PointsClassement[],2,FALSE)</f>
        <v xml:space="preserve"> </v>
      </c>
      <c r="K83" s="5" t="s">
        <v>2</v>
      </c>
      <c r="L83" s="8" t="str">
        <f>VLOOKUP(Tableau257911[[#This Row],[PLACE ERGUE]],PointsClassement[],2,FALSE)</f>
        <v xml:space="preserve"> </v>
      </c>
      <c r="M83" s="5" t="s">
        <v>2</v>
      </c>
      <c r="N83" s="8" t="str">
        <f>VLOOKUP(Tableau257911[[#This Row],[PLACE TREGUNC]],PointsClassement[],2,FALSE)</f>
        <v xml:space="preserve"> </v>
      </c>
      <c r="O83" s="5" t="s">
        <v>2</v>
      </c>
      <c r="P83" s="8" t="str">
        <f>VLOOKUP(Tableau257911[[#This Row],[PLACE SCAER]],PointsClassement[],2,FALSE)</f>
        <v xml:space="preserve"> </v>
      </c>
      <c r="Q83" s="5" t="s">
        <v>2</v>
      </c>
      <c r="R83" s="8" t="str">
        <f>VLOOKUP(Tableau257911[[#This Row],[PLACE GOUEZEC]],PointsClassement[],2,FALSE)</f>
        <v xml:space="preserve"> </v>
      </c>
      <c r="S83" s="8"/>
      <c r="T83" s="6"/>
      <c r="U83" s="7">
        <f>SUM(F83,H83,J83,L83,N83,P83,R83,T83,Tableau257911[[#This Row],[JOKER]])</f>
        <v>0</v>
      </c>
    </row>
    <row r="84" spans="1:21" hidden="1" x14ac:dyDescent="0.35">
      <c r="A84">
        <v>79</v>
      </c>
      <c r="E84" s="3" t="s">
        <v>2</v>
      </c>
      <c r="F84" s="8" t="str">
        <f>VLOOKUP(Tableau257911[[#This Row],[PLACE QUIMPER]],PointsClassement[],2,FALSE)</f>
        <v xml:space="preserve"> </v>
      </c>
      <c r="G84" s="5" t="s">
        <v>2</v>
      </c>
      <c r="H84" s="8" t="str">
        <f>VLOOKUP(Tableau257911[[#This Row],[PLACE RIEC]],PointsClassement[],2,FALSE)</f>
        <v xml:space="preserve"> </v>
      </c>
      <c r="I84" s="5" t="s">
        <v>2</v>
      </c>
      <c r="J84" s="8" t="str">
        <f>VLOOKUP(Tableau257911[[#This Row],[PLACE QUIMPERLE]],PointsClassement[],2,FALSE)</f>
        <v xml:space="preserve"> </v>
      </c>
      <c r="K84" s="5" t="s">
        <v>2</v>
      </c>
      <c r="L84" s="8" t="str">
        <f>VLOOKUP(Tableau257911[[#This Row],[PLACE ERGUE]],PointsClassement[],2,FALSE)</f>
        <v xml:space="preserve"> </v>
      </c>
      <c r="M84" s="5" t="s">
        <v>2</v>
      </c>
      <c r="N84" s="8" t="str">
        <f>VLOOKUP(Tableau257911[[#This Row],[PLACE TREGUNC]],PointsClassement[],2,FALSE)</f>
        <v xml:space="preserve"> </v>
      </c>
      <c r="O84" s="5" t="s">
        <v>2</v>
      </c>
      <c r="P84" s="8" t="str">
        <f>VLOOKUP(Tableau257911[[#This Row],[PLACE SCAER]],PointsClassement[],2,FALSE)</f>
        <v xml:space="preserve"> </v>
      </c>
      <c r="Q84" s="5" t="s">
        <v>2</v>
      </c>
      <c r="R84" s="8" t="str">
        <f>VLOOKUP(Tableau257911[[#This Row],[PLACE GOUEZEC]],PointsClassement[],2,FALSE)</f>
        <v xml:space="preserve"> </v>
      </c>
      <c r="S84" s="8"/>
      <c r="T84" s="6"/>
      <c r="U84" s="7">
        <f>SUM(F84,H84,J84,L84,N84,P84,R84,T84,Tableau257911[[#This Row],[JOKER]])</f>
        <v>0</v>
      </c>
    </row>
    <row r="85" spans="1:21" hidden="1" x14ac:dyDescent="0.35">
      <c r="A85">
        <v>80</v>
      </c>
      <c r="E85" s="3" t="s">
        <v>2</v>
      </c>
      <c r="F85" s="8" t="str">
        <f>VLOOKUP(Tableau257911[[#This Row],[PLACE QUIMPER]],PointsClassement[],2,FALSE)</f>
        <v xml:space="preserve"> </v>
      </c>
      <c r="G85" s="5" t="s">
        <v>2</v>
      </c>
      <c r="H85" s="8" t="str">
        <f>VLOOKUP(Tableau257911[[#This Row],[PLACE RIEC]],PointsClassement[],2,FALSE)</f>
        <v xml:space="preserve"> </v>
      </c>
      <c r="I85" s="5" t="s">
        <v>2</v>
      </c>
      <c r="J85" s="8" t="str">
        <f>VLOOKUP(Tableau257911[[#This Row],[PLACE QUIMPERLE]],PointsClassement[],2,FALSE)</f>
        <v xml:space="preserve"> </v>
      </c>
      <c r="K85" s="5" t="s">
        <v>2</v>
      </c>
      <c r="L85" s="8" t="str">
        <f>VLOOKUP(Tableau257911[[#This Row],[PLACE ERGUE]],PointsClassement[],2,FALSE)</f>
        <v xml:space="preserve"> </v>
      </c>
      <c r="M85" s="5" t="s">
        <v>2</v>
      </c>
      <c r="N85" s="8" t="str">
        <f>VLOOKUP(Tableau257911[[#This Row],[PLACE TREGUNC]],PointsClassement[],2,FALSE)</f>
        <v xml:space="preserve"> </v>
      </c>
      <c r="O85" s="5" t="s">
        <v>2</v>
      </c>
      <c r="P85" s="8" t="str">
        <f>VLOOKUP(Tableau257911[[#This Row],[PLACE SCAER]],PointsClassement[],2,FALSE)</f>
        <v xml:space="preserve"> </v>
      </c>
      <c r="Q85" s="5" t="s">
        <v>2</v>
      </c>
      <c r="R85" s="8" t="str">
        <f>VLOOKUP(Tableau257911[[#This Row],[PLACE GOUEZEC]],PointsClassement[],2,FALSE)</f>
        <v xml:space="preserve"> </v>
      </c>
      <c r="S85" s="8"/>
      <c r="T85" s="6"/>
      <c r="U85" s="7">
        <f>SUM(F85,H85,J85,L85,N85,P85,R85,T85,Tableau257911[[#This Row],[JOKER]])</f>
        <v>0</v>
      </c>
    </row>
    <row r="86" spans="1:21" hidden="1" x14ac:dyDescent="0.35">
      <c r="A86">
        <v>81</v>
      </c>
      <c r="E86" s="3" t="s">
        <v>2</v>
      </c>
      <c r="F86" s="8" t="str">
        <f>VLOOKUP(Tableau257911[[#This Row],[PLACE QUIMPER]],PointsClassement[],2,FALSE)</f>
        <v xml:space="preserve"> </v>
      </c>
      <c r="G86" s="5" t="s">
        <v>2</v>
      </c>
      <c r="H86" s="8" t="str">
        <f>VLOOKUP(Tableau257911[[#This Row],[PLACE RIEC]],PointsClassement[],2,FALSE)</f>
        <v xml:space="preserve"> </v>
      </c>
      <c r="I86" s="5" t="s">
        <v>2</v>
      </c>
      <c r="J86" s="8" t="str">
        <f>VLOOKUP(Tableau257911[[#This Row],[PLACE QUIMPERLE]],PointsClassement[],2,FALSE)</f>
        <v xml:space="preserve"> </v>
      </c>
      <c r="K86" s="5" t="s">
        <v>2</v>
      </c>
      <c r="L86" s="8" t="str">
        <f>VLOOKUP(Tableau257911[[#This Row],[PLACE ERGUE]],PointsClassement[],2,FALSE)</f>
        <v xml:space="preserve"> </v>
      </c>
      <c r="M86" s="5" t="s">
        <v>2</v>
      </c>
      <c r="N86" s="8" t="str">
        <f>VLOOKUP(Tableau257911[[#This Row],[PLACE TREGUNC]],PointsClassement[],2,FALSE)</f>
        <v xml:space="preserve"> </v>
      </c>
      <c r="O86" s="5" t="s">
        <v>2</v>
      </c>
      <c r="P86" s="8" t="str">
        <f>VLOOKUP(Tableau257911[[#This Row],[PLACE SCAER]],PointsClassement[],2,FALSE)</f>
        <v xml:space="preserve"> </v>
      </c>
      <c r="Q86" s="5" t="s">
        <v>2</v>
      </c>
      <c r="R86" s="8" t="str">
        <f>VLOOKUP(Tableau257911[[#This Row],[PLACE GOUEZEC]],PointsClassement[],2,FALSE)</f>
        <v xml:space="preserve"> </v>
      </c>
      <c r="S86" s="8"/>
      <c r="T86" s="6"/>
      <c r="U86" s="7">
        <f>SUM(F86,H86,J86,L86,N86,P86,R86,T86,Tableau257911[[#This Row],[JOKER]])</f>
        <v>0</v>
      </c>
    </row>
    <row r="87" spans="1:21" hidden="1" x14ac:dyDescent="0.35">
      <c r="A87">
        <v>82</v>
      </c>
      <c r="E87" s="3" t="s">
        <v>2</v>
      </c>
      <c r="F87" s="8" t="str">
        <f>VLOOKUP(Tableau257911[[#This Row],[PLACE QUIMPER]],PointsClassement[],2,FALSE)</f>
        <v xml:space="preserve"> </v>
      </c>
      <c r="G87" s="5" t="s">
        <v>2</v>
      </c>
      <c r="H87" s="8" t="str">
        <f>VLOOKUP(Tableau257911[[#This Row],[PLACE RIEC]],PointsClassement[],2,FALSE)</f>
        <v xml:space="preserve"> </v>
      </c>
      <c r="I87" s="5" t="s">
        <v>2</v>
      </c>
      <c r="J87" s="8" t="str">
        <f>VLOOKUP(Tableau257911[[#This Row],[PLACE QUIMPERLE]],PointsClassement[],2,FALSE)</f>
        <v xml:space="preserve"> </v>
      </c>
      <c r="K87" s="5" t="s">
        <v>2</v>
      </c>
      <c r="L87" s="8" t="str">
        <f>VLOOKUP(Tableau257911[[#This Row],[PLACE ERGUE]],PointsClassement[],2,FALSE)</f>
        <v xml:space="preserve"> </v>
      </c>
      <c r="M87" s="5" t="s">
        <v>2</v>
      </c>
      <c r="N87" s="8" t="str">
        <f>VLOOKUP(Tableau257911[[#This Row],[PLACE TREGUNC]],PointsClassement[],2,FALSE)</f>
        <v xml:space="preserve"> </v>
      </c>
      <c r="O87" s="5" t="s">
        <v>2</v>
      </c>
      <c r="P87" s="8" t="str">
        <f>VLOOKUP(Tableau257911[[#This Row],[PLACE SCAER]],PointsClassement[],2,FALSE)</f>
        <v xml:space="preserve"> </v>
      </c>
      <c r="Q87" s="5" t="s">
        <v>2</v>
      </c>
      <c r="R87" s="8" t="str">
        <f>VLOOKUP(Tableau257911[[#This Row],[PLACE GOUEZEC]],PointsClassement[],2,FALSE)</f>
        <v xml:space="preserve"> </v>
      </c>
      <c r="S87" s="8"/>
      <c r="T87" s="6"/>
      <c r="U87" s="7">
        <f>SUM(F87,H87,J87,L87,N87,P87,R87,T87,Tableau257911[[#This Row],[JOKER]])</f>
        <v>0</v>
      </c>
    </row>
    <row r="88" spans="1:21" hidden="1" x14ac:dyDescent="0.35">
      <c r="A88">
        <v>83</v>
      </c>
      <c r="E88" s="3" t="s">
        <v>2</v>
      </c>
      <c r="F88" s="8" t="str">
        <f>VLOOKUP(Tableau257911[[#This Row],[PLACE QUIMPER]],PointsClassement[],2,FALSE)</f>
        <v xml:space="preserve"> </v>
      </c>
      <c r="G88" s="5" t="s">
        <v>2</v>
      </c>
      <c r="H88" s="8" t="str">
        <f>VLOOKUP(Tableau257911[[#This Row],[PLACE RIEC]],PointsClassement[],2,FALSE)</f>
        <v xml:space="preserve"> </v>
      </c>
      <c r="I88" s="5" t="s">
        <v>2</v>
      </c>
      <c r="J88" s="8" t="str">
        <f>VLOOKUP(Tableau257911[[#This Row],[PLACE QUIMPERLE]],PointsClassement[],2,FALSE)</f>
        <v xml:space="preserve"> </v>
      </c>
      <c r="K88" s="5" t="s">
        <v>2</v>
      </c>
      <c r="L88" s="8" t="str">
        <f>VLOOKUP(Tableau257911[[#This Row],[PLACE ERGUE]],PointsClassement[],2,FALSE)</f>
        <v xml:space="preserve"> </v>
      </c>
      <c r="M88" s="5" t="s">
        <v>2</v>
      </c>
      <c r="N88" s="8" t="str">
        <f>VLOOKUP(Tableau257911[[#This Row],[PLACE TREGUNC]],PointsClassement[],2,FALSE)</f>
        <v xml:space="preserve"> </v>
      </c>
      <c r="O88" s="5" t="s">
        <v>2</v>
      </c>
      <c r="P88" s="8" t="str">
        <f>VLOOKUP(Tableau257911[[#This Row],[PLACE SCAER]],PointsClassement[],2,FALSE)</f>
        <v xml:space="preserve"> </v>
      </c>
      <c r="Q88" s="5" t="s">
        <v>2</v>
      </c>
      <c r="R88" s="8" t="str">
        <f>VLOOKUP(Tableau257911[[#This Row],[PLACE GOUEZEC]],PointsClassement[],2,FALSE)</f>
        <v xml:space="preserve"> </v>
      </c>
      <c r="S88" s="8"/>
      <c r="T88" s="6"/>
      <c r="U88" s="7">
        <f>SUM(F88,H88,J88,L88,N88,P88,R88,T88,Tableau257911[[#This Row],[JOKER]])</f>
        <v>0</v>
      </c>
    </row>
    <row r="89" spans="1:21" hidden="1" x14ac:dyDescent="0.35">
      <c r="A89">
        <v>84</v>
      </c>
      <c r="E89" s="3" t="s">
        <v>2</v>
      </c>
      <c r="F89" s="8" t="str">
        <f>VLOOKUP(Tableau257911[[#This Row],[PLACE QUIMPER]],PointsClassement[],2,FALSE)</f>
        <v xml:space="preserve"> </v>
      </c>
      <c r="G89" s="5" t="s">
        <v>2</v>
      </c>
      <c r="H89" s="8" t="str">
        <f>VLOOKUP(Tableau257911[[#This Row],[PLACE RIEC]],PointsClassement[],2,FALSE)</f>
        <v xml:space="preserve"> </v>
      </c>
      <c r="I89" s="5" t="s">
        <v>2</v>
      </c>
      <c r="J89" s="8" t="str">
        <f>VLOOKUP(Tableau257911[[#This Row],[PLACE QUIMPERLE]],PointsClassement[],2,FALSE)</f>
        <v xml:space="preserve"> </v>
      </c>
      <c r="K89" s="5" t="s">
        <v>2</v>
      </c>
      <c r="L89" s="8" t="str">
        <f>VLOOKUP(Tableau257911[[#This Row],[PLACE ERGUE]],PointsClassement[],2,FALSE)</f>
        <v xml:space="preserve"> </v>
      </c>
      <c r="M89" s="5" t="s">
        <v>2</v>
      </c>
      <c r="N89" s="8" t="str">
        <f>VLOOKUP(Tableau257911[[#This Row],[PLACE TREGUNC]],PointsClassement[],2,FALSE)</f>
        <v xml:space="preserve"> </v>
      </c>
      <c r="O89" s="5" t="s">
        <v>2</v>
      </c>
      <c r="P89" s="8" t="str">
        <f>VLOOKUP(Tableau257911[[#This Row],[PLACE SCAER]],PointsClassement[],2,FALSE)</f>
        <v xml:space="preserve"> </v>
      </c>
      <c r="Q89" s="5" t="s">
        <v>2</v>
      </c>
      <c r="R89" s="8" t="str">
        <f>VLOOKUP(Tableau257911[[#This Row],[PLACE GOUEZEC]],PointsClassement[],2,FALSE)</f>
        <v xml:space="preserve"> </v>
      </c>
      <c r="S89" s="8"/>
      <c r="T89" s="6"/>
      <c r="U89" s="7">
        <f>SUM(F89,H89,J89,L89,N89,P89,R89,T89,Tableau257911[[#This Row],[JOKER]])</f>
        <v>0</v>
      </c>
    </row>
    <row r="90" spans="1:21" hidden="1" x14ac:dyDescent="0.35">
      <c r="A90">
        <v>85</v>
      </c>
      <c r="E90" s="3" t="s">
        <v>2</v>
      </c>
      <c r="F90" s="8" t="str">
        <f>VLOOKUP(Tableau257911[[#This Row],[PLACE QUIMPER]],PointsClassement[],2,FALSE)</f>
        <v xml:space="preserve"> </v>
      </c>
      <c r="G90" s="5" t="s">
        <v>2</v>
      </c>
      <c r="H90" s="8" t="str">
        <f>VLOOKUP(Tableau257911[[#This Row],[PLACE RIEC]],PointsClassement[],2,FALSE)</f>
        <v xml:space="preserve"> </v>
      </c>
      <c r="I90" s="5" t="s">
        <v>2</v>
      </c>
      <c r="J90" s="8" t="str">
        <f>VLOOKUP(Tableau257911[[#This Row],[PLACE QUIMPERLE]],PointsClassement[],2,FALSE)</f>
        <v xml:space="preserve"> </v>
      </c>
      <c r="K90" s="5" t="s">
        <v>2</v>
      </c>
      <c r="L90" s="8" t="str">
        <f>VLOOKUP(Tableau257911[[#This Row],[PLACE ERGUE]],PointsClassement[],2,FALSE)</f>
        <v xml:space="preserve"> </v>
      </c>
      <c r="M90" s="5" t="s">
        <v>2</v>
      </c>
      <c r="N90" s="8" t="str">
        <f>VLOOKUP(Tableau257911[[#This Row],[PLACE TREGUNC]],PointsClassement[],2,FALSE)</f>
        <v xml:space="preserve"> </v>
      </c>
      <c r="O90" s="5" t="s">
        <v>2</v>
      </c>
      <c r="P90" s="8" t="str">
        <f>VLOOKUP(Tableau257911[[#This Row],[PLACE SCAER]],PointsClassement[],2,FALSE)</f>
        <v xml:space="preserve"> </v>
      </c>
      <c r="Q90" s="5" t="s">
        <v>2</v>
      </c>
      <c r="R90" s="8" t="str">
        <f>VLOOKUP(Tableau257911[[#This Row],[PLACE GOUEZEC]],PointsClassement[],2,FALSE)</f>
        <v xml:space="preserve"> </v>
      </c>
      <c r="S90" s="8"/>
      <c r="T90" s="6"/>
      <c r="U90" s="7">
        <f>SUM(F90,H90,J90,L90,N90,P90,R90,T90,Tableau257911[[#This Row],[JOKER]])</f>
        <v>0</v>
      </c>
    </row>
    <row r="91" spans="1:21" hidden="1" x14ac:dyDescent="0.35">
      <c r="A91">
        <v>86</v>
      </c>
      <c r="E91" s="3" t="s">
        <v>2</v>
      </c>
      <c r="F91" s="8" t="str">
        <f>VLOOKUP(Tableau257911[[#This Row],[PLACE QUIMPER]],PointsClassement[],2,FALSE)</f>
        <v xml:space="preserve"> </v>
      </c>
      <c r="G91" s="5" t="s">
        <v>2</v>
      </c>
      <c r="H91" s="8" t="str">
        <f>VLOOKUP(Tableau257911[[#This Row],[PLACE RIEC]],PointsClassement[],2,FALSE)</f>
        <v xml:space="preserve"> </v>
      </c>
      <c r="I91" s="5" t="s">
        <v>2</v>
      </c>
      <c r="J91" s="8" t="str">
        <f>VLOOKUP(Tableau257911[[#This Row],[PLACE QUIMPERLE]],PointsClassement[],2,FALSE)</f>
        <v xml:space="preserve"> </v>
      </c>
      <c r="K91" s="5" t="s">
        <v>2</v>
      </c>
      <c r="L91" s="8" t="str">
        <f>VLOOKUP(Tableau257911[[#This Row],[PLACE ERGUE]],PointsClassement[],2,FALSE)</f>
        <v xml:space="preserve"> </v>
      </c>
      <c r="M91" s="5" t="s">
        <v>2</v>
      </c>
      <c r="N91" s="8" t="str">
        <f>VLOOKUP(Tableau257911[[#This Row],[PLACE TREGUNC]],PointsClassement[],2,FALSE)</f>
        <v xml:space="preserve"> </v>
      </c>
      <c r="O91" s="5" t="s">
        <v>2</v>
      </c>
      <c r="P91" s="8" t="str">
        <f>VLOOKUP(Tableau257911[[#This Row],[PLACE SCAER]],PointsClassement[],2,FALSE)</f>
        <v xml:space="preserve"> </v>
      </c>
      <c r="Q91" s="5" t="s">
        <v>2</v>
      </c>
      <c r="R91" s="8" t="str">
        <f>VLOOKUP(Tableau257911[[#This Row],[PLACE GOUEZEC]],PointsClassement[],2,FALSE)</f>
        <v xml:space="preserve"> </v>
      </c>
      <c r="S91" s="8"/>
      <c r="T91" s="6"/>
      <c r="U91" s="7">
        <f>SUM(F91,H91,J91,L91,N91,P91,R91,T91,Tableau257911[[#This Row],[JOKER]])</f>
        <v>0</v>
      </c>
    </row>
    <row r="92" spans="1:21" hidden="1" x14ac:dyDescent="0.35">
      <c r="A92">
        <v>87</v>
      </c>
      <c r="E92" s="3" t="s">
        <v>2</v>
      </c>
      <c r="F92" s="8" t="str">
        <f>VLOOKUP(Tableau257911[[#This Row],[PLACE QUIMPER]],PointsClassement[],2,FALSE)</f>
        <v xml:space="preserve"> </v>
      </c>
      <c r="G92" s="5" t="s">
        <v>2</v>
      </c>
      <c r="H92" s="8" t="str">
        <f>VLOOKUP(Tableau257911[[#This Row],[PLACE RIEC]],PointsClassement[],2,FALSE)</f>
        <v xml:space="preserve"> </v>
      </c>
      <c r="I92" s="5" t="s">
        <v>2</v>
      </c>
      <c r="J92" s="8" t="str">
        <f>VLOOKUP(Tableau257911[[#This Row],[PLACE QUIMPERLE]],PointsClassement[],2,FALSE)</f>
        <v xml:space="preserve"> </v>
      </c>
      <c r="K92" s="5" t="s">
        <v>2</v>
      </c>
      <c r="L92" s="8" t="str">
        <f>VLOOKUP(Tableau257911[[#This Row],[PLACE ERGUE]],PointsClassement[],2,FALSE)</f>
        <v xml:space="preserve"> </v>
      </c>
      <c r="M92" s="5" t="s">
        <v>2</v>
      </c>
      <c r="N92" s="8" t="str">
        <f>VLOOKUP(Tableau257911[[#This Row],[PLACE TREGUNC]],PointsClassement[],2,FALSE)</f>
        <v xml:space="preserve"> </v>
      </c>
      <c r="O92" s="5" t="s">
        <v>2</v>
      </c>
      <c r="P92" s="8" t="str">
        <f>VLOOKUP(Tableau257911[[#This Row],[PLACE SCAER]],PointsClassement[],2,FALSE)</f>
        <v xml:space="preserve"> </v>
      </c>
      <c r="Q92" s="5" t="s">
        <v>2</v>
      </c>
      <c r="R92" s="8" t="str">
        <f>VLOOKUP(Tableau257911[[#This Row],[PLACE GOUEZEC]],PointsClassement[],2,FALSE)</f>
        <v xml:space="preserve"> </v>
      </c>
      <c r="S92" s="8"/>
      <c r="T92" s="6"/>
      <c r="U92" s="7">
        <f>SUM(F92,H92,J92,L92,N92,P92,R92,T92,Tableau257911[[#This Row],[JOKER]])</f>
        <v>0</v>
      </c>
    </row>
    <row r="93" spans="1:21" hidden="1" x14ac:dyDescent="0.35">
      <c r="A93">
        <v>88</v>
      </c>
      <c r="E93" s="3" t="s">
        <v>2</v>
      </c>
      <c r="F93" s="8" t="str">
        <f>VLOOKUP(Tableau257911[[#This Row],[PLACE QUIMPER]],PointsClassement[],2,FALSE)</f>
        <v xml:space="preserve"> </v>
      </c>
      <c r="G93" s="5" t="s">
        <v>2</v>
      </c>
      <c r="H93" s="8" t="str">
        <f>VLOOKUP(Tableau257911[[#This Row],[PLACE RIEC]],PointsClassement[],2,FALSE)</f>
        <v xml:space="preserve"> </v>
      </c>
      <c r="I93" s="5" t="s">
        <v>2</v>
      </c>
      <c r="J93" s="8" t="str">
        <f>VLOOKUP(Tableau257911[[#This Row],[PLACE QUIMPERLE]],PointsClassement[],2,FALSE)</f>
        <v xml:space="preserve"> </v>
      </c>
      <c r="K93" s="5" t="s">
        <v>2</v>
      </c>
      <c r="L93" s="8" t="str">
        <f>VLOOKUP(Tableau257911[[#This Row],[PLACE ERGUE]],PointsClassement[],2,FALSE)</f>
        <v xml:space="preserve"> </v>
      </c>
      <c r="M93" s="5" t="s">
        <v>2</v>
      </c>
      <c r="N93" s="8" t="str">
        <f>VLOOKUP(Tableau257911[[#This Row],[PLACE TREGUNC]],PointsClassement[],2,FALSE)</f>
        <v xml:space="preserve"> </v>
      </c>
      <c r="O93" s="5" t="s">
        <v>2</v>
      </c>
      <c r="P93" s="8" t="str">
        <f>VLOOKUP(Tableau257911[[#This Row],[PLACE SCAER]],PointsClassement[],2,FALSE)</f>
        <v xml:space="preserve"> </v>
      </c>
      <c r="Q93" s="5" t="s">
        <v>2</v>
      </c>
      <c r="R93" s="8" t="str">
        <f>VLOOKUP(Tableau257911[[#This Row],[PLACE GOUEZEC]],PointsClassement[],2,FALSE)</f>
        <v xml:space="preserve"> </v>
      </c>
      <c r="S93" s="8"/>
      <c r="T93" s="6"/>
      <c r="U93" s="7">
        <f>SUM(F93,H93,J93,L93,N93,P93,R93,T93,Tableau257911[[#This Row],[JOKER]])</f>
        <v>0</v>
      </c>
    </row>
    <row r="94" spans="1:21" hidden="1" x14ac:dyDescent="0.35">
      <c r="A94">
        <v>89</v>
      </c>
      <c r="E94" s="3" t="s">
        <v>2</v>
      </c>
      <c r="F94" s="8" t="str">
        <f>VLOOKUP(Tableau257911[[#This Row],[PLACE QUIMPER]],PointsClassement[],2,FALSE)</f>
        <v xml:space="preserve"> </v>
      </c>
      <c r="G94" s="5" t="s">
        <v>2</v>
      </c>
      <c r="H94" s="8" t="str">
        <f>VLOOKUP(Tableau257911[[#This Row],[PLACE RIEC]],PointsClassement[],2,FALSE)</f>
        <v xml:space="preserve"> </v>
      </c>
      <c r="I94" s="5" t="s">
        <v>2</v>
      </c>
      <c r="J94" s="8" t="str">
        <f>VLOOKUP(Tableau257911[[#This Row],[PLACE QUIMPERLE]],PointsClassement[],2,FALSE)</f>
        <v xml:space="preserve"> </v>
      </c>
      <c r="K94" s="5" t="s">
        <v>2</v>
      </c>
      <c r="L94" s="8" t="str">
        <f>VLOOKUP(Tableau257911[[#This Row],[PLACE ERGUE]],PointsClassement[],2,FALSE)</f>
        <v xml:space="preserve"> </v>
      </c>
      <c r="M94" s="5" t="s">
        <v>2</v>
      </c>
      <c r="N94" s="8" t="str">
        <f>VLOOKUP(Tableau257911[[#This Row],[PLACE TREGUNC]],PointsClassement[],2,FALSE)</f>
        <v xml:space="preserve"> </v>
      </c>
      <c r="O94" s="5" t="s">
        <v>2</v>
      </c>
      <c r="P94" s="8" t="str">
        <f>VLOOKUP(Tableau257911[[#This Row],[PLACE SCAER]],PointsClassement[],2,FALSE)</f>
        <v xml:space="preserve"> </v>
      </c>
      <c r="Q94" s="5" t="s">
        <v>2</v>
      </c>
      <c r="R94" s="8" t="str">
        <f>VLOOKUP(Tableau257911[[#This Row],[PLACE GOUEZEC]],PointsClassement[],2,FALSE)</f>
        <v xml:space="preserve"> </v>
      </c>
      <c r="S94" s="8"/>
      <c r="T94" s="6"/>
      <c r="U94" s="7">
        <f>SUM(F94,H94,J94,L94,N94,P94,R94,T94,Tableau257911[[#This Row],[JOKER]])</f>
        <v>0</v>
      </c>
    </row>
    <row r="95" spans="1:21" hidden="1" x14ac:dyDescent="0.35">
      <c r="A95">
        <v>90</v>
      </c>
      <c r="E95" s="3" t="s">
        <v>2</v>
      </c>
      <c r="F95" s="8" t="str">
        <f>VLOOKUP(Tableau257911[[#This Row],[PLACE QUIMPER]],PointsClassement[],2,FALSE)</f>
        <v xml:space="preserve"> </v>
      </c>
      <c r="G95" s="5" t="s">
        <v>2</v>
      </c>
      <c r="H95" s="8" t="str">
        <f>VLOOKUP(Tableau257911[[#This Row],[PLACE RIEC]],PointsClassement[],2,FALSE)</f>
        <v xml:space="preserve"> </v>
      </c>
      <c r="I95" s="5" t="s">
        <v>2</v>
      </c>
      <c r="J95" s="8" t="str">
        <f>VLOOKUP(Tableau257911[[#This Row],[PLACE QUIMPERLE]],PointsClassement[],2,FALSE)</f>
        <v xml:space="preserve"> </v>
      </c>
      <c r="K95" s="5" t="s">
        <v>2</v>
      </c>
      <c r="L95" s="8" t="str">
        <f>VLOOKUP(Tableau257911[[#This Row],[PLACE ERGUE]],PointsClassement[],2,FALSE)</f>
        <v xml:space="preserve"> </v>
      </c>
      <c r="M95" s="5" t="s">
        <v>2</v>
      </c>
      <c r="N95" s="8" t="str">
        <f>VLOOKUP(Tableau257911[[#This Row],[PLACE TREGUNC]],PointsClassement[],2,FALSE)</f>
        <v xml:space="preserve"> </v>
      </c>
      <c r="O95" s="5" t="s">
        <v>2</v>
      </c>
      <c r="P95" s="8" t="str">
        <f>VLOOKUP(Tableau257911[[#This Row],[PLACE SCAER]],PointsClassement[],2,FALSE)</f>
        <v xml:space="preserve"> </v>
      </c>
      <c r="Q95" s="5" t="s">
        <v>2</v>
      </c>
      <c r="R95" s="8" t="str">
        <f>VLOOKUP(Tableau257911[[#This Row],[PLACE GOUEZEC]],PointsClassement[],2,FALSE)</f>
        <v xml:space="preserve"> </v>
      </c>
      <c r="S95" s="8"/>
      <c r="T95" s="6"/>
      <c r="U95" s="7">
        <f>SUM(F95,H95,J95,L95,N95,P95,R95,T95,Tableau257911[[#This Row],[JOKER]])</f>
        <v>0</v>
      </c>
    </row>
    <row r="96" spans="1:21" hidden="1" x14ac:dyDescent="0.35">
      <c r="A96">
        <v>91</v>
      </c>
      <c r="E96" s="3" t="s">
        <v>2</v>
      </c>
      <c r="F96" s="8" t="str">
        <f>VLOOKUP(Tableau257911[[#This Row],[PLACE QUIMPER]],PointsClassement[],2,FALSE)</f>
        <v xml:space="preserve"> </v>
      </c>
      <c r="G96" s="5" t="s">
        <v>2</v>
      </c>
      <c r="H96" s="8" t="str">
        <f>VLOOKUP(Tableau257911[[#This Row],[PLACE RIEC]],PointsClassement[],2,FALSE)</f>
        <v xml:space="preserve"> </v>
      </c>
      <c r="I96" s="5" t="s">
        <v>2</v>
      </c>
      <c r="J96" s="8" t="str">
        <f>VLOOKUP(Tableau257911[[#This Row],[PLACE QUIMPERLE]],PointsClassement[],2,FALSE)</f>
        <v xml:space="preserve"> </v>
      </c>
      <c r="K96" s="5" t="s">
        <v>2</v>
      </c>
      <c r="L96" s="8" t="str">
        <f>VLOOKUP(Tableau257911[[#This Row],[PLACE ERGUE]],PointsClassement[],2,FALSE)</f>
        <v xml:space="preserve"> </v>
      </c>
      <c r="M96" s="5" t="s">
        <v>2</v>
      </c>
      <c r="N96" s="8" t="str">
        <f>VLOOKUP(Tableau257911[[#This Row],[PLACE TREGUNC]],PointsClassement[],2,FALSE)</f>
        <v xml:space="preserve"> </v>
      </c>
      <c r="O96" s="5" t="s">
        <v>2</v>
      </c>
      <c r="P96" s="8" t="str">
        <f>VLOOKUP(Tableau257911[[#This Row],[PLACE SCAER]],PointsClassement[],2,FALSE)</f>
        <v xml:space="preserve"> </v>
      </c>
      <c r="Q96" s="5" t="s">
        <v>2</v>
      </c>
      <c r="R96" s="8" t="str">
        <f>VLOOKUP(Tableau257911[[#This Row],[PLACE GOUEZEC]],PointsClassement[],2,FALSE)</f>
        <v xml:space="preserve"> </v>
      </c>
      <c r="S96" s="8"/>
      <c r="T96" s="6"/>
      <c r="U96" s="7">
        <f>SUM(F96,H96,J96,L96,N96,P96,R96,T96,Tableau257911[[#This Row],[JOKER]])</f>
        <v>0</v>
      </c>
    </row>
    <row r="97" spans="1:21" hidden="1" x14ac:dyDescent="0.35">
      <c r="A97">
        <v>92</v>
      </c>
      <c r="E97" s="3" t="s">
        <v>2</v>
      </c>
      <c r="F97" s="8" t="str">
        <f>VLOOKUP(Tableau257911[[#This Row],[PLACE QUIMPER]],PointsClassement[],2,FALSE)</f>
        <v xml:space="preserve"> </v>
      </c>
      <c r="G97" s="5" t="s">
        <v>2</v>
      </c>
      <c r="H97" s="8" t="str">
        <f>VLOOKUP(Tableau257911[[#This Row],[PLACE RIEC]],PointsClassement[],2,FALSE)</f>
        <v xml:space="preserve"> </v>
      </c>
      <c r="I97" s="5" t="s">
        <v>2</v>
      </c>
      <c r="J97" s="8" t="str">
        <f>VLOOKUP(Tableau257911[[#This Row],[PLACE QUIMPERLE]],PointsClassement[],2,FALSE)</f>
        <v xml:space="preserve"> </v>
      </c>
      <c r="K97" s="5" t="s">
        <v>2</v>
      </c>
      <c r="L97" s="8" t="str">
        <f>VLOOKUP(Tableau257911[[#This Row],[PLACE ERGUE]],PointsClassement[],2,FALSE)</f>
        <v xml:space="preserve"> </v>
      </c>
      <c r="M97" s="5" t="s">
        <v>2</v>
      </c>
      <c r="N97" s="8" t="str">
        <f>VLOOKUP(Tableau257911[[#This Row],[PLACE TREGUNC]],PointsClassement[],2,FALSE)</f>
        <v xml:space="preserve"> </v>
      </c>
      <c r="O97" s="5" t="s">
        <v>2</v>
      </c>
      <c r="P97" s="8" t="str">
        <f>VLOOKUP(Tableau257911[[#This Row],[PLACE SCAER]],PointsClassement[],2,FALSE)</f>
        <v xml:space="preserve"> </v>
      </c>
      <c r="Q97" s="5" t="s">
        <v>2</v>
      </c>
      <c r="R97" s="8" t="str">
        <f>VLOOKUP(Tableau257911[[#This Row],[PLACE GOUEZEC]],PointsClassement[],2,FALSE)</f>
        <v xml:space="preserve"> </v>
      </c>
      <c r="S97" s="8"/>
      <c r="T97" s="6"/>
      <c r="U97" s="7">
        <f>SUM(F97,H97,J97,L97,N97,P97,R97,T97,Tableau257911[[#This Row],[JOKER]])</f>
        <v>0</v>
      </c>
    </row>
    <row r="98" spans="1:21" hidden="1" x14ac:dyDescent="0.35">
      <c r="A98">
        <v>93</v>
      </c>
      <c r="E98" s="3" t="s">
        <v>2</v>
      </c>
      <c r="F98" s="8" t="str">
        <f>VLOOKUP(Tableau257911[[#This Row],[PLACE QUIMPER]],PointsClassement[],2,FALSE)</f>
        <v xml:space="preserve"> </v>
      </c>
      <c r="G98" s="5" t="s">
        <v>2</v>
      </c>
      <c r="H98" s="8" t="str">
        <f>VLOOKUP(Tableau257911[[#This Row],[PLACE RIEC]],PointsClassement[],2,FALSE)</f>
        <v xml:space="preserve"> </v>
      </c>
      <c r="I98" s="5" t="s">
        <v>2</v>
      </c>
      <c r="J98" s="8" t="str">
        <f>VLOOKUP(Tableau257911[[#This Row],[PLACE QUIMPERLE]],PointsClassement[],2,FALSE)</f>
        <v xml:space="preserve"> </v>
      </c>
      <c r="K98" s="5" t="s">
        <v>2</v>
      </c>
      <c r="L98" s="8" t="str">
        <f>VLOOKUP(Tableau257911[[#This Row],[PLACE ERGUE]],PointsClassement[],2,FALSE)</f>
        <v xml:space="preserve"> </v>
      </c>
      <c r="M98" s="5" t="s">
        <v>2</v>
      </c>
      <c r="N98" s="8" t="str">
        <f>VLOOKUP(Tableau257911[[#This Row],[PLACE TREGUNC]],PointsClassement[],2,FALSE)</f>
        <v xml:space="preserve"> </v>
      </c>
      <c r="O98" s="5" t="s">
        <v>2</v>
      </c>
      <c r="P98" s="8" t="str">
        <f>VLOOKUP(Tableau257911[[#This Row],[PLACE SCAER]],PointsClassement[],2,FALSE)</f>
        <v xml:space="preserve"> </v>
      </c>
      <c r="Q98" s="5" t="s">
        <v>2</v>
      </c>
      <c r="R98" s="8" t="str">
        <f>VLOOKUP(Tableau257911[[#This Row],[PLACE GOUEZEC]],PointsClassement[],2,FALSE)</f>
        <v xml:space="preserve"> </v>
      </c>
      <c r="S98" s="8"/>
      <c r="T98" s="6"/>
      <c r="U98" s="7">
        <f>SUM(F98,H98,J98,L98,N98,P98,R98,T98,Tableau257911[[#This Row],[JOKER]])</f>
        <v>0</v>
      </c>
    </row>
    <row r="99" spans="1:21" hidden="1" x14ac:dyDescent="0.35">
      <c r="A99">
        <v>94</v>
      </c>
      <c r="E99" s="3" t="s">
        <v>2</v>
      </c>
      <c r="F99" s="8" t="str">
        <f>VLOOKUP(Tableau257911[[#This Row],[PLACE QUIMPER]],PointsClassement[],2,FALSE)</f>
        <v xml:space="preserve"> </v>
      </c>
      <c r="G99" s="5" t="s">
        <v>2</v>
      </c>
      <c r="H99" s="8" t="str">
        <f>VLOOKUP(Tableau257911[[#This Row],[PLACE RIEC]],PointsClassement[],2,FALSE)</f>
        <v xml:space="preserve"> </v>
      </c>
      <c r="I99" s="5" t="s">
        <v>2</v>
      </c>
      <c r="J99" s="8" t="str">
        <f>VLOOKUP(Tableau257911[[#This Row],[PLACE QUIMPERLE]],PointsClassement[],2,FALSE)</f>
        <v xml:space="preserve"> </v>
      </c>
      <c r="K99" s="5" t="s">
        <v>2</v>
      </c>
      <c r="L99" s="8" t="str">
        <f>VLOOKUP(Tableau257911[[#This Row],[PLACE ERGUE]],PointsClassement[],2,FALSE)</f>
        <v xml:space="preserve"> </v>
      </c>
      <c r="M99" s="5" t="s">
        <v>2</v>
      </c>
      <c r="N99" s="8" t="str">
        <f>VLOOKUP(Tableau257911[[#This Row],[PLACE TREGUNC]],PointsClassement[],2,FALSE)</f>
        <v xml:space="preserve"> </v>
      </c>
      <c r="O99" s="5" t="s">
        <v>2</v>
      </c>
      <c r="P99" s="8" t="str">
        <f>VLOOKUP(Tableau257911[[#This Row],[PLACE SCAER]],PointsClassement[],2,FALSE)</f>
        <v xml:space="preserve"> </v>
      </c>
      <c r="Q99" s="5" t="s">
        <v>2</v>
      </c>
      <c r="R99" s="8" t="str">
        <f>VLOOKUP(Tableau257911[[#This Row],[PLACE GOUEZEC]],PointsClassement[],2,FALSE)</f>
        <v xml:space="preserve"> </v>
      </c>
      <c r="S99" s="8"/>
      <c r="T99" s="6"/>
      <c r="U99" s="7">
        <f>SUM(F99,H99,J99,L99,N99,P99,R99,T99,Tableau257911[[#This Row],[JOKER]])</f>
        <v>0</v>
      </c>
    </row>
    <row r="100" spans="1:21" hidden="1" x14ac:dyDescent="0.35">
      <c r="A100">
        <v>95</v>
      </c>
      <c r="E100" s="3" t="s">
        <v>2</v>
      </c>
      <c r="F100" s="8" t="str">
        <f>VLOOKUP(Tableau257911[[#This Row],[PLACE QUIMPER]],PointsClassement[],2,FALSE)</f>
        <v xml:space="preserve"> </v>
      </c>
      <c r="G100" s="5" t="s">
        <v>2</v>
      </c>
      <c r="H100" s="8" t="str">
        <f>VLOOKUP(Tableau257911[[#This Row],[PLACE RIEC]],PointsClassement[],2,FALSE)</f>
        <v xml:space="preserve"> </v>
      </c>
      <c r="I100" s="5" t="s">
        <v>2</v>
      </c>
      <c r="J100" s="8" t="str">
        <f>VLOOKUP(Tableau257911[[#This Row],[PLACE QUIMPERLE]],PointsClassement[],2,FALSE)</f>
        <v xml:space="preserve"> </v>
      </c>
      <c r="K100" s="5" t="s">
        <v>2</v>
      </c>
      <c r="L100" s="8" t="str">
        <f>VLOOKUP(Tableau257911[[#This Row],[PLACE ERGUE]],PointsClassement[],2,FALSE)</f>
        <v xml:space="preserve"> </v>
      </c>
      <c r="M100" s="5" t="s">
        <v>2</v>
      </c>
      <c r="N100" s="8" t="str">
        <f>VLOOKUP(Tableau257911[[#This Row],[PLACE TREGUNC]],PointsClassement[],2,FALSE)</f>
        <v xml:space="preserve"> </v>
      </c>
      <c r="O100" s="5" t="s">
        <v>2</v>
      </c>
      <c r="P100" s="8" t="str">
        <f>VLOOKUP(Tableau257911[[#This Row],[PLACE SCAER]],PointsClassement[],2,FALSE)</f>
        <v xml:space="preserve"> </v>
      </c>
      <c r="Q100" s="5" t="s">
        <v>2</v>
      </c>
      <c r="R100" s="8" t="str">
        <f>VLOOKUP(Tableau257911[[#This Row],[PLACE GOUEZEC]],PointsClassement[],2,FALSE)</f>
        <v xml:space="preserve"> </v>
      </c>
      <c r="S100" s="8"/>
      <c r="T100" s="6"/>
      <c r="U100" s="7">
        <f>SUM(F100,H100,J100,L100,N100,P100,R100,T100,Tableau257911[[#This Row],[JOKER]])</f>
        <v>0</v>
      </c>
    </row>
    <row r="101" spans="1:21" hidden="1" x14ac:dyDescent="0.35">
      <c r="A101">
        <v>96</v>
      </c>
      <c r="E101" s="3" t="s">
        <v>2</v>
      </c>
      <c r="F101" s="8" t="str">
        <f>VLOOKUP(Tableau257911[[#This Row],[PLACE QUIMPER]],PointsClassement[],2,FALSE)</f>
        <v xml:space="preserve"> </v>
      </c>
      <c r="G101" s="5" t="s">
        <v>2</v>
      </c>
      <c r="H101" s="8" t="str">
        <f>VLOOKUP(Tableau257911[[#This Row],[PLACE RIEC]],PointsClassement[],2,FALSE)</f>
        <v xml:space="preserve"> </v>
      </c>
      <c r="I101" s="5" t="s">
        <v>2</v>
      </c>
      <c r="J101" s="8" t="str">
        <f>VLOOKUP(Tableau257911[[#This Row],[PLACE QUIMPERLE]],PointsClassement[],2,FALSE)</f>
        <v xml:space="preserve"> </v>
      </c>
      <c r="K101" s="5" t="s">
        <v>2</v>
      </c>
      <c r="L101" s="8" t="str">
        <f>VLOOKUP(Tableau257911[[#This Row],[PLACE ERGUE]],PointsClassement[],2,FALSE)</f>
        <v xml:space="preserve"> </v>
      </c>
      <c r="M101" s="5" t="s">
        <v>2</v>
      </c>
      <c r="N101" s="8" t="str">
        <f>VLOOKUP(Tableau257911[[#This Row],[PLACE TREGUNC]],PointsClassement[],2,FALSE)</f>
        <v xml:space="preserve"> </v>
      </c>
      <c r="O101" s="5" t="s">
        <v>2</v>
      </c>
      <c r="P101" s="8" t="str">
        <f>VLOOKUP(Tableau257911[[#This Row],[PLACE SCAER]],PointsClassement[],2,FALSE)</f>
        <v xml:space="preserve"> </v>
      </c>
      <c r="Q101" s="5" t="s">
        <v>2</v>
      </c>
      <c r="R101" s="8" t="str">
        <f>VLOOKUP(Tableau257911[[#This Row],[PLACE GOUEZEC]],PointsClassement[],2,FALSE)</f>
        <v xml:space="preserve"> </v>
      </c>
      <c r="S101" s="8"/>
      <c r="T101" s="6"/>
      <c r="U101" s="7">
        <f>SUM(F101,H101,J101,L101,N101,P101,R101,T101,Tableau257911[[#This Row],[JOKER]])</f>
        <v>0</v>
      </c>
    </row>
    <row r="102" spans="1:21" hidden="1" x14ac:dyDescent="0.35">
      <c r="A102">
        <v>97</v>
      </c>
      <c r="E102" s="3" t="s">
        <v>2</v>
      </c>
      <c r="F102" s="8" t="str">
        <f>VLOOKUP(Tableau257911[[#This Row],[PLACE QUIMPER]],PointsClassement[],2,FALSE)</f>
        <v xml:space="preserve"> </v>
      </c>
      <c r="G102" s="5" t="s">
        <v>2</v>
      </c>
      <c r="H102" s="8" t="str">
        <f>VLOOKUP(Tableau257911[[#This Row],[PLACE RIEC]],PointsClassement[],2,FALSE)</f>
        <v xml:space="preserve"> </v>
      </c>
      <c r="I102" s="5" t="s">
        <v>2</v>
      </c>
      <c r="J102" s="8" t="str">
        <f>VLOOKUP(Tableau257911[[#This Row],[PLACE QUIMPERLE]],PointsClassement[],2,FALSE)</f>
        <v xml:space="preserve"> </v>
      </c>
      <c r="K102" s="5" t="s">
        <v>2</v>
      </c>
      <c r="L102" s="8" t="str">
        <f>VLOOKUP(Tableau257911[[#This Row],[PLACE ERGUE]],PointsClassement[],2,FALSE)</f>
        <v xml:space="preserve"> </v>
      </c>
      <c r="M102" s="5" t="s">
        <v>2</v>
      </c>
      <c r="N102" s="8" t="str">
        <f>VLOOKUP(Tableau257911[[#This Row],[PLACE TREGUNC]],PointsClassement[],2,FALSE)</f>
        <v xml:space="preserve"> </v>
      </c>
      <c r="O102" s="5" t="s">
        <v>2</v>
      </c>
      <c r="P102" s="8" t="str">
        <f>VLOOKUP(Tableau257911[[#This Row],[PLACE SCAER]],PointsClassement[],2,FALSE)</f>
        <v xml:space="preserve"> </v>
      </c>
      <c r="Q102" s="5" t="s">
        <v>2</v>
      </c>
      <c r="R102" s="8" t="str">
        <f>VLOOKUP(Tableau257911[[#This Row],[PLACE GOUEZEC]],PointsClassement[],2,FALSE)</f>
        <v xml:space="preserve"> </v>
      </c>
      <c r="S102" s="8"/>
      <c r="T102" s="6"/>
      <c r="U102" s="7">
        <f>SUM(F102,H102,J102,L102,N102,P102,R102,T102,Tableau257911[[#This Row],[JOKER]])</f>
        <v>0</v>
      </c>
    </row>
    <row r="103" spans="1:21" hidden="1" x14ac:dyDescent="0.35">
      <c r="A103">
        <v>98</v>
      </c>
      <c r="E103" s="3" t="s">
        <v>2</v>
      </c>
      <c r="F103" s="8" t="str">
        <f>VLOOKUP(Tableau257911[[#This Row],[PLACE QUIMPER]],PointsClassement[],2,FALSE)</f>
        <v xml:space="preserve"> </v>
      </c>
      <c r="G103" s="5" t="s">
        <v>2</v>
      </c>
      <c r="H103" s="8" t="str">
        <f>VLOOKUP(Tableau257911[[#This Row],[PLACE RIEC]],PointsClassement[],2,FALSE)</f>
        <v xml:space="preserve"> </v>
      </c>
      <c r="I103" s="5" t="s">
        <v>2</v>
      </c>
      <c r="J103" s="8" t="str">
        <f>VLOOKUP(Tableau257911[[#This Row],[PLACE QUIMPERLE]],PointsClassement[],2,FALSE)</f>
        <v xml:space="preserve"> </v>
      </c>
      <c r="K103" s="5" t="s">
        <v>2</v>
      </c>
      <c r="L103" s="8" t="str">
        <f>VLOOKUP(Tableau257911[[#This Row],[PLACE ERGUE]],PointsClassement[],2,FALSE)</f>
        <v xml:space="preserve"> </v>
      </c>
      <c r="M103" s="5" t="s">
        <v>2</v>
      </c>
      <c r="N103" s="8" t="str">
        <f>VLOOKUP(Tableau257911[[#This Row],[PLACE TREGUNC]],PointsClassement[],2,FALSE)</f>
        <v xml:space="preserve"> </v>
      </c>
      <c r="O103" s="5" t="s">
        <v>2</v>
      </c>
      <c r="P103" s="8" t="str">
        <f>VLOOKUP(Tableau257911[[#This Row],[PLACE SCAER]],PointsClassement[],2,FALSE)</f>
        <v xml:space="preserve"> </v>
      </c>
      <c r="Q103" s="5" t="s">
        <v>2</v>
      </c>
      <c r="R103" s="8" t="str">
        <f>VLOOKUP(Tableau257911[[#This Row],[PLACE GOUEZEC]],PointsClassement[],2,FALSE)</f>
        <v xml:space="preserve"> </v>
      </c>
      <c r="S103" s="8"/>
      <c r="T103" s="6"/>
      <c r="U103" s="7">
        <f>SUM(F103,H103,J103,L103,N103,P103,R103,T103,Tableau257911[[#This Row],[JOKER]])</f>
        <v>0</v>
      </c>
    </row>
    <row r="104" spans="1:21" hidden="1" x14ac:dyDescent="0.35">
      <c r="A104">
        <v>99</v>
      </c>
      <c r="E104" s="3" t="s">
        <v>2</v>
      </c>
      <c r="F104" s="8" t="str">
        <f>VLOOKUP(Tableau257911[[#This Row],[PLACE QUIMPER]],PointsClassement[],2,FALSE)</f>
        <v xml:space="preserve"> </v>
      </c>
      <c r="G104" s="5" t="s">
        <v>2</v>
      </c>
      <c r="H104" s="8" t="str">
        <f>VLOOKUP(Tableau257911[[#This Row],[PLACE RIEC]],PointsClassement[],2,FALSE)</f>
        <v xml:space="preserve"> </v>
      </c>
      <c r="I104" s="5" t="s">
        <v>2</v>
      </c>
      <c r="J104" s="8" t="str">
        <f>VLOOKUP(Tableau257911[[#This Row],[PLACE QUIMPERLE]],PointsClassement[],2,FALSE)</f>
        <v xml:space="preserve"> </v>
      </c>
      <c r="K104" s="5" t="s">
        <v>2</v>
      </c>
      <c r="L104" s="8" t="str">
        <f>VLOOKUP(Tableau257911[[#This Row],[PLACE ERGUE]],PointsClassement[],2,FALSE)</f>
        <v xml:space="preserve"> </v>
      </c>
      <c r="M104" s="5" t="s">
        <v>2</v>
      </c>
      <c r="N104" s="8" t="str">
        <f>VLOOKUP(Tableau257911[[#This Row],[PLACE TREGUNC]],PointsClassement[],2,FALSE)</f>
        <v xml:space="preserve"> </v>
      </c>
      <c r="O104" s="5" t="s">
        <v>2</v>
      </c>
      <c r="P104" s="8" t="str">
        <f>VLOOKUP(Tableau257911[[#This Row],[PLACE SCAER]],PointsClassement[],2,FALSE)</f>
        <v xml:space="preserve"> </v>
      </c>
      <c r="Q104" s="5" t="s">
        <v>2</v>
      </c>
      <c r="R104" s="8" t="str">
        <f>VLOOKUP(Tableau257911[[#This Row],[PLACE GOUEZEC]],PointsClassement[],2,FALSE)</f>
        <v xml:space="preserve"> </v>
      </c>
      <c r="S104" s="8"/>
      <c r="T104" s="6"/>
      <c r="U104" s="7">
        <f>SUM(F104,H104,J104,L104,N104,P104,R104,T104,Tableau257911[[#This Row],[JOKER]])</f>
        <v>0</v>
      </c>
    </row>
    <row r="105" spans="1:21" hidden="1" x14ac:dyDescent="0.35">
      <c r="A105">
        <v>100</v>
      </c>
      <c r="E105" s="3" t="s">
        <v>2</v>
      </c>
      <c r="F105" s="8" t="str">
        <f>VLOOKUP(Tableau257911[[#This Row],[PLACE QUIMPER]],PointsClassement[],2,FALSE)</f>
        <v xml:space="preserve"> </v>
      </c>
      <c r="G105" s="5" t="s">
        <v>2</v>
      </c>
      <c r="H105" s="8" t="str">
        <f>VLOOKUP(Tableau257911[[#This Row],[PLACE RIEC]],PointsClassement[],2,FALSE)</f>
        <v xml:space="preserve"> </v>
      </c>
      <c r="I105" s="5" t="s">
        <v>2</v>
      </c>
      <c r="J105" s="8" t="str">
        <f>VLOOKUP(Tableau257911[[#This Row],[PLACE QUIMPERLE]],PointsClassement[],2,FALSE)</f>
        <v xml:space="preserve"> </v>
      </c>
      <c r="K105" s="5" t="s">
        <v>2</v>
      </c>
      <c r="L105" s="8" t="str">
        <f>VLOOKUP(Tableau257911[[#This Row],[PLACE ERGUE]],PointsClassement[],2,FALSE)</f>
        <v xml:space="preserve"> </v>
      </c>
      <c r="M105" s="5" t="s">
        <v>2</v>
      </c>
      <c r="N105" s="8" t="str">
        <f>VLOOKUP(Tableau257911[[#This Row],[PLACE TREGUNC]],PointsClassement[],2,FALSE)</f>
        <v xml:space="preserve"> </v>
      </c>
      <c r="O105" s="5" t="s">
        <v>2</v>
      </c>
      <c r="P105" s="8" t="str">
        <f>VLOOKUP(Tableau257911[[#This Row],[PLACE SCAER]],PointsClassement[],2,FALSE)</f>
        <v xml:space="preserve"> </v>
      </c>
      <c r="Q105" s="5" t="s">
        <v>2</v>
      </c>
      <c r="R105" s="8" t="str">
        <f>VLOOKUP(Tableau257911[[#This Row],[PLACE GOUEZEC]],PointsClassement[],2,FALSE)</f>
        <v xml:space="preserve"> </v>
      </c>
      <c r="S105" s="8"/>
      <c r="T105" s="6"/>
      <c r="U105" s="7">
        <f>SUM(F105,H105,J105,L105,N105,P105,R105,T105,Tableau257911[[#This Row],[JOKER]])</f>
        <v>0</v>
      </c>
    </row>
    <row r="106" spans="1:21" hidden="1" x14ac:dyDescent="0.35">
      <c r="A106">
        <v>101</v>
      </c>
      <c r="E106" s="3" t="s">
        <v>2</v>
      </c>
      <c r="F106" s="8" t="str">
        <f>VLOOKUP(Tableau257911[[#This Row],[PLACE QUIMPER]],PointsClassement[],2,FALSE)</f>
        <v xml:space="preserve"> </v>
      </c>
      <c r="G106" s="5" t="s">
        <v>2</v>
      </c>
      <c r="H106" s="8" t="str">
        <f>VLOOKUP(Tableau257911[[#This Row],[PLACE RIEC]],PointsClassement[],2,FALSE)</f>
        <v xml:space="preserve"> </v>
      </c>
      <c r="I106" s="5" t="s">
        <v>2</v>
      </c>
      <c r="J106" s="8" t="str">
        <f>VLOOKUP(Tableau257911[[#This Row],[PLACE QUIMPERLE]],PointsClassement[],2,FALSE)</f>
        <v xml:space="preserve"> </v>
      </c>
      <c r="K106" s="5" t="s">
        <v>2</v>
      </c>
      <c r="L106" s="8" t="str">
        <f>VLOOKUP(Tableau257911[[#This Row],[PLACE ERGUE]],PointsClassement[],2,FALSE)</f>
        <v xml:space="preserve"> </v>
      </c>
      <c r="M106" s="5" t="s">
        <v>2</v>
      </c>
      <c r="N106" s="8" t="str">
        <f>VLOOKUP(Tableau257911[[#This Row],[PLACE TREGUNC]],PointsClassement[],2,FALSE)</f>
        <v xml:space="preserve"> </v>
      </c>
      <c r="O106" s="5" t="s">
        <v>2</v>
      </c>
      <c r="P106" s="8" t="str">
        <f>VLOOKUP(Tableau257911[[#This Row],[PLACE SCAER]],PointsClassement[],2,FALSE)</f>
        <v xml:space="preserve"> </v>
      </c>
      <c r="Q106" s="5" t="s">
        <v>2</v>
      </c>
      <c r="R106" s="8" t="str">
        <f>VLOOKUP(Tableau257911[[#This Row],[PLACE GOUEZEC]],PointsClassement[],2,FALSE)</f>
        <v xml:space="preserve"> </v>
      </c>
      <c r="S106" s="8"/>
      <c r="T106" s="6"/>
      <c r="U106" s="7">
        <f>SUM(F106,H106,J106,L106,N106,P106,R106,T106,Tableau257911[[#This Row],[JOKER]])</f>
        <v>0</v>
      </c>
    </row>
    <row r="107" spans="1:21" hidden="1" x14ac:dyDescent="0.35">
      <c r="A107">
        <v>102</v>
      </c>
      <c r="E107" s="3" t="s">
        <v>2</v>
      </c>
      <c r="F107" s="8" t="str">
        <f>VLOOKUP(Tableau257911[[#This Row],[PLACE QUIMPER]],PointsClassement[],2,FALSE)</f>
        <v xml:space="preserve"> </v>
      </c>
      <c r="G107" s="5" t="s">
        <v>2</v>
      </c>
      <c r="H107" s="8" t="str">
        <f>VLOOKUP(Tableau257911[[#This Row],[PLACE RIEC]],PointsClassement[],2,FALSE)</f>
        <v xml:space="preserve"> </v>
      </c>
      <c r="I107" s="5" t="s">
        <v>2</v>
      </c>
      <c r="J107" s="8" t="str">
        <f>VLOOKUP(Tableau257911[[#This Row],[PLACE QUIMPERLE]],PointsClassement[],2,FALSE)</f>
        <v xml:space="preserve"> </v>
      </c>
      <c r="K107" s="5" t="s">
        <v>2</v>
      </c>
      <c r="L107" s="8" t="str">
        <f>VLOOKUP(Tableau257911[[#This Row],[PLACE ERGUE]],PointsClassement[],2,FALSE)</f>
        <v xml:space="preserve"> </v>
      </c>
      <c r="M107" s="5" t="s">
        <v>2</v>
      </c>
      <c r="N107" s="8" t="str">
        <f>VLOOKUP(Tableau257911[[#This Row],[PLACE TREGUNC]],PointsClassement[],2,FALSE)</f>
        <v xml:space="preserve"> </v>
      </c>
      <c r="O107" s="5" t="s">
        <v>2</v>
      </c>
      <c r="P107" s="8" t="str">
        <f>VLOOKUP(Tableau257911[[#This Row],[PLACE SCAER]],PointsClassement[],2,FALSE)</f>
        <v xml:space="preserve"> </v>
      </c>
      <c r="Q107" s="5" t="s">
        <v>2</v>
      </c>
      <c r="R107" s="8" t="str">
        <f>VLOOKUP(Tableau257911[[#This Row],[PLACE GOUEZEC]],PointsClassement[],2,FALSE)</f>
        <v xml:space="preserve"> </v>
      </c>
      <c r="S107" s="8"/>
      <c r="T107" s="6"/>
      <c r="U107" s="7">
        <f>SUM(F107,H107,J107,L107,N107,P107,R107,T107,Tableau257911[[#This Row],[JOKER]])</f>
        <v>0</v>
      </c>
    </row>
    <row r="108" spans="1:21" hidden="1" x14ac:dyDescent="0.35">
      <c r="A108">
        <v>103</v>
      </c>
      <c r="E108" s="3" t="s">
        <v>2</v>
      </c>
      <c r="F108" s="8" t="str">
        <f>VLOOKUP(Tableau257911[[#This Row],[PLACE QUIMPER]],PointsClassement[],2,FALSE)</f>
        <v xml:space="preserve"> </v>
      </c>
      <c r="G108" s="5" t="s">
        <v>2</v>
      </c>
      <c r="H108" s="8" t="str">
        <f>VLOOKUP(Tableau257911[[#This Row],[PLACE RIEC]],PointsClassement[],2,FALSE)</f>
        <v xml:space="preserve"> </v>
      </c>
      <c r="I108" s="5" t="s">
        <v>2</v>
      </c>
      <c r="J108" s="8" t="str">
        <f>VLOOKUP(Tableau257911[[#This Row],[PLACE QUIMPERLE]],PointsClassement[],2,FALSE)</f>
        <v xml:space="preserve"> </v>
      </c>
      <c r="K108" s="5" t="s">
        <v>2</v>
      </c>
      <c r="L108" s="8" t="str">
        <f>VLOOKUP(Tableau257911[[#This Row],[PLACE ERGUE]],PointsClassement[],2,FALSE)</f>
        <v xml:space="preserve"> </v>
      </c>
      <c r="M108" s="5" t="s">
        <v>2</v>
      </c>
      <c r="N108" s="8" t="str">
        <f>VLOOKUP(Tableau257911[[#This Row],[PLACE TREGUNC]],PointsClassement[],2,FALSE)</f>
        <v xml:space="preserve"> </v>
      </c>
      <c r="O108" s="5" t="s">
        <v>2</v>
      </c>
      <c r="P108" s="8" t="str">
        <f>VLOOKUP(Tableau257911[[#This Row],[PLACE SCAER]],PointsClassement[],2,FALSE)</f>
        <v xml:space="preserve"> </v>
      </c>
      <c r="Q108" s="5" t="s">
        <v>2</v>
      </c>
      <c r="R108" s="8" t="str">
        <f>VLOOKUP(Tableau257911[[#This Row],[PLACE GOUEZEC]],PointsClassement[],2,FALSE)</f>
        <v xml:space="preserve"> </v>
      </c>
      <c r="S108" s="8"/>
      <c r="T108" s="6"/>
      <c r="U108" s="7">
        <f>SUM(F108,H108,J108,L108,N108,P108,R108,T108,Tableau257911[[#This Row],[JOKER]])</f>
        <v>0</v>
      </c>
    </row>
    <row r="109" spans="1:21" hidden="1" x14ac:dyDescent="0.35">
      <c r="A109">
        <v>104</v>
      </c>
      <c r="E109" s="3" t="s">
        <v>2</v>
      </c>
      <c r="F109" s="8" t="str">
        <f>VLOOKUP(Tableau257911[[#This Row],[PLACE QUIMPER]],PointsClassement[],2,FALSE)</f>
        <v xml:space="preserve"> </v>
      </c>
      <c r="G109" s="5" t="s">
        <v>2</v>
      </c>
      <c r="H109" s="8" t="str">
        <f>VLOOKUP(Tableau257911[[#This Row],[PLACE RIEC]],PointsClassement[],2,FALSE)</f>
        <v xml:space="preserve"> </v>
      </c>
      <c r="I109" s="5" t="s">
        <v>2</v>
      </c>
      <c r="J109" s="8" t="str">
        <f>VLOOKUP(Tableau257911[[#This Row],[PLACE QUIMPERLE]],PointsClassement[],2,FALSE)</f>
        <v xml:space="preserve"> </v>
      </c>
      <c r="K109" s="5" t="s">
        <v>2</v>
      </c>
      <c r="L109" s="8" t="str">
        <f>VLOOKUP(Tableau257911[[#This Row],[PLACE ERGUE]],PointsClassement[],2,FALSE)</f>
        <v xml:space="preserve"> </v>
      </c>
      <c r="M109" s="5" t="s">
        <v>2</v>
      </c>
      <c r="N109" s="8" t="str">
        <f>VLOOKUP(Tableau257911[[#This Row],[PLACE TREGUNC]],PointsClassement[],2,FALSE)</f>
        <v xml:space="preserve"> </v>
      </c>
      <c r="O109" s="5" t="s">
        <v>2</v>
      </c>
      <c r="P109" s="8" t="str">
        <f>VLOOKUP(Tableau257911[[#This Row],[PLACE SCAER]],PointsClassement[],2,FALSE)</f>
        <v xml:space="preserve"> </v>
      </c>
      <c r="Q109" s="5" t="s">
        <v>2</v>
      </c>
      <c r="R109" s="8" t="str">
        <f>VLOOKUP(Tableau257911[[#This Row],[PLACE GOUEZEC]],PointsClassement[],2,FALSE)</f>
        <v xml:space="preserve"> </v>
      </c>
      <c r="S109" s="8"/>
      <c r="T109" s="6"/>
      <c r="U109" s="7">
        <f>SUM(F109,H109,J109,L109,N109,P109,R109,T109,Tableau257911[[#This Row],[JOKER]])</f>
        <v>0</v>
      </c>
    </row>
    <row r="110" spans="1:21" hidden="1" x14ac:dyDescent="0.35">
      <c r="A110">
        <v>105</v>
      </c>
      <c r="E110" s="3" t="s">
        <v>2</v>
      </c>
      <c r="F110" s="8" t="str">
        <f>VLOOKUP(Tableau257911[[#This Row],[PLACE QUIMPER]],PointsClassement[],2,FALSE)</f>
        <v xml:space="preserve"> </v>
      </c>
      <c r="G110" s="5" t="s">
        <v>2</v>
      </c>
      <c r="H110" s="8" t="str">
        <f>VLOOKUP(Tableau257911[[#This Row],[PLACE RIEC]],PointsClassement[],2,FALSE)</f>
        <v xml:space="preserve"> </v>
      </c>
      <c r="I110" s="5" t="s">
        <v>2</v>
      </c>
      <c r="J110" s="8" t="str">
        <f>VLOOKUP(Tableau257911[[#This Row],[PLACE QUIMPERLE]],PointsClassement[],2,FALSE)</f>
        <v xml:space="preserve"> </v>
      </c>
      <c r="K110" s="5" t="s">
        <v>2</v>
      </c>
      <c r="L110" s="8" t="str">
        <f>VLOOKUP(Tableau257911[[#This Row],[PLACE ERGUE]],PointsClassement[],2,FALSE)</f>
        <v xml:space="preserve"> </v>
      </c>
      <c r="M110" s="5" t="s">
        <v>2</v>
      </c>
      <c r="N110" s="8" t="str">
        <f>VLOOKUP(Tableau257911[[#This Row],[PLACE TREGUNC]],PointsClassement[],2,FALSE)</f>
        <v xml:space="preserve"> </v>
      </c>
      <c r="O110" s="5" t="s">
        <v>2</v>
      </c>
      <c r="P110" s="8" t="str">
        <f>VLOOKUP(Tableau257911[[#This Row],[PLACE SCAER]],PointsClassement[],2,FALSE)</f>
        <v xml:space="preserve"> </v>
      </c>
      <c r="Q110" s="5" t="s">
        <v>2</v>
      </c>
      <c r="R110" s="8" t="str">
        <f>VLOOKUP(Tableau257911[[#This Row],[PLACE GOUEZEC]],PointsClassement[],2,FALSE)</f>
        <v xml:space="preserve"> </v>
      </c>
      <c r="S110" s="8"/>
      <c r="T110" s="6"/>
      <c r="U110" s="7">
        <f>SUM(F110,H110,J110,L110,N110,P110,R110,T110,Tableau257911[[#This Row],[JOKER]])</f>
        <v>0</v>
      </c>
    </row>
    <row r="113" spans="1:21" ht="21" x14ac:dyDescent="0.5">
      <c r="B113" s="2" t="s">
        <v>25</v>
      </c>
    </row>
    <row r="114" spans="1:21" x14ac:dyDescent="0.35">
      <c r="E114" s="33" t="s">
        <v>4</v>
      </c>
      <c r="F114" s="33"/>
      <c r="G114" s="33" t="s">
        <v>5</v>
      </c>
      <c r="H114" s="33"/>
      <c r="I114" s="33" t="s">
        <v>60</v>
      </c>
      <c r="J114" s="33"/>
      <c r="K114" s="33"/>
      <c r="L114" s="33"/>
      <c r="M114" s="33"/>
      <c r="N114" s="33"/>
      <c r="O114" s="33"/>
      <c r="P114" s="33"/>
      <c r="Q114" s="33"/>
      <c r="R114" s="33"/>
    </row>
    <row r="115" spans="1:21" x14ac:dyDescent="0.35">
      <c r="B115" t="s">
        <v>6</v>
      </c>
      <c r="C115" t="s">
        <v>7</v>
      </c>
      <c r="D115" t="s">
        <v>8</v>
      </c>
      <c r="E115" t="s">
        <v>13</v>
      </c>
      <c r="F115" t="s">
        <v>14</v>
      </c>
      <c r="G115" t="s">
        <v>17</v>
      </c>
      <c r="H115" t="s">
        <v>18</v>
      </c>
      <c r="I115" t="s">
        <v>11</v>
      </c>
      <c r="J115" t="s">
        <v>12</v>
      </c>
      <c r="K115" t="s">
        <v>19</v>
      </c>
      <c r="L115" t="s">
        <v>20</v>
      </c>
      <c r="M115" t="s">
        <v>9</v>
      </c>
      <c r="N115" t="s">
        <v>10</v>
      </c>
      <c r="O115" t="s">
        <v>21</v>
      </c>
      <c r="P115" t="s">
        <v>22</v>
      </c>
      <c r="Q115" t="s">
        <v>23</v>
      </c>
      <c r="R115" t="s">
        <v>24</v>
      </c>
      <c r="S115" t="s">
        <v>58</v>
      </c>
      <c r="T115" t="s">
        <v>15</v>
      </c>
      <c r="U115" t="s">
        <v>16</v>
      </c>
    </row>
    <row r="116" spans="1:21" x14ac:dyDescent="0.35">
      <c r="A116">
        <v>1</v>
      </c>
      <c r="B116" t="s">
        <v>79</v>
      </c>
      <c r="C116" t="s">
        <v>258</v>
      </c>
      <c r="D116" t="s">
        <v>81</v>
      </c>
      <c r="E116" s="3">
        <v>1</v>
      </c>
      <c r="F116" s="8">
        <f>VLOOKUP(Tableau2568101218[[#This Row],[PLACE QUIMPER]],PointsClassement[],2,FALSE)</f>
        <v>100</v>
      </c>
      <c r="G116" s="5">
        <v>1</v>
      </c>
      <c r="H116" s="8">
        <f>VLOOKUP(Tableau2568101218[[#This Row],[PLACE RIEC]],PointsClassement[],2,FALSE)</f>
        <v>100</v>
      </c>
      <c r="I116" s="5">
        <v>1</v>
      </c>
      <c r="J116" s="8">
        <f>VLOOKUP(Tableau2568101218[[#This Row],[PLACE QUIMPERLE]],PointsClassement[],2,FALSE)</f>
        <v>100</v>
      </c>
      <c r="K116" s="5" t="s">
        <v>2</v>
      </c>
      <c r="L116" s="8" t="str">
        <f>VLOOKUP(Tableau2568101218[[#This Row],[PLACE ERGUE]],PointsClassement[],2,FALSE)</f>
        <v xml:space="preserve"> </v>
      </c>
      <c r="M116" s="5" t="s">
        <v>2</v>
      </c>
      <c r="N116" s="8" t="str">
        <f>VLOOKUP(Tableau2568101218[[#This Row],[PLACE TREGUNC]],PointsClassement[],2,FALSE)</f>
        <v xml:space="preserve"> </v>
      </c>
      <c r="O116" s="5" t="s">
        <v>2</v>
      </c>
      <c r="P116" s="8" t="str">
        <f>VLOOKUP(Tableau2568101218[[#This Row],[PLACE SCAER]],PointsClassement[],2,FALSE)</f>
        <v xml:space="preserve"> </v>
      </c>
      <c r="Q116" s="5" t="s">
        <v>2</v>
      </c>
      <c r="R116" s="8" t="str">
        <f>VLOOKUP(Tableau2568101218[[#This Row],[PLACE GOUEZEC]],PointsClassement[],2,FALSE)</f>
        <v xml:space="preserve"> </v>
      </c>
      <c r="S116" s="8"/>
      <c r="T116" s="6" t="s">
        <v>2</v>
      </c>
      <c r="U116" s="7">
        <f>SUM(F116,H116,J116,L116,N116,P116,R116,T116,Tableau2568101218[[#This Row],[JOKER]])</f>
        <v>300</v>
      </c>
    </row>
    <row r="117" spans="1:21" x14ac:dyDescent="0.35">
      <c r="A117">
        <v>2</v>
      </c>
      <c r="B117" t="s">
        <v>97</v>
      </c>
      <c r="C117" t="s">
        <v>247</v>
      </c>
      <c r="D117" t="s">
        <v>99</v>
      </c>
      <c r="E117" s="3">
        <v>2</v>
      </c>
      <c r="F117" s="8">
        <f>VLOOKUP(Tableau2568101218[[#This Row],[PLACE QUIMPER]],PointsClassement[],2,FALSE)</f>
        <v>95</v>
      </c>
      <c r="G117" s="5">
        <v>3</v>
      </c>
      <c r="H117" s="8">
        <f>VLOOKUP(Tableau2568101218[[#This Row],[PLACE RIEC]],PointsClassement[],2,FALSE)</f>
        <v>90</v>
      </c>
      <c r="I117" s="5">
        <v>4</v>
      </c>
      <c r="J117" s="8">
        <f>VLOOKUP(Tableau2568101218[[#This Row],[PLACE QUIMPERLE]],PointsClassement[],2,FALSE)</f>
        <v>85</v>
      </c>
      <c r="K117" s="5" t="s">
        <v>2</v>
      </c>
      <c r="L117" s="8" t="str">
        <f>VLOOKUP(Tableau2568101218[[#This Row],[PLACE ERGUE]],PointsClassement[],2,FALSE)</f>
        <v xml:space="preserve"> </v>
      </c>
      <c r="M117" s="5" t="s">
        <v>2</v>
      </c>
      <c r="N117" s="8" t="str">
        <f>VLOOKUP(Tableau2568101218[[#This Row],[PLACE TREGUNC]],PointsClassement[],2,FALSE)</f>
        <v xml:space="preserve"> </v>
      </c>
      <c r="O117" s="5" t="s">
        <v>2</v>
      </c>
      <c r="P117" s="8" t="str">
        <f>VLOOKUP(Tableau2568101218[[#This Row],[PLACE SCAER]],PointsClassement[],2,FALSE)</f>
        <v xml:space="preserve"> </v>
      </c>
      <c r="Q117" s="5" t="s">
        <v>2</v>
      </c>
      <c r="R117" s="8" t="str">
        <f>VLOOKUP(Tableau2568101218[[#This Row],[PLACE GOUEZEC]],PointsClassement[],2,FALSE)</f>
        <v xml:space="preserve"> </v>
      </c>
      <c r="S117" s="8"/>
      <c r="T117" s="6" t="s">
        <v>2</v>
      </c>
      <c r="U117" s="7">
        <f>SUM(F117,H117,J117,L117,N117,P117,R117,T117,Tableau2568101218[[#This Row],[JOKER]])</f>
        <v>270</v>
      </c>
    </row>
    <row r="118" spans="1:21" x14ac:dyDescent="0.35">
      <c r="A118">
        <v>3</v>
      </c>
      <c r="B118" t="s">
        <v>136</v>
      </c>
      <c r="C118" t="s">
        <v>250</v>
      </c>
      <c r="D118" t="s">
        <v>92</v>
      </c>
      <c r="E118" s="3">
        <v>3</v>
      </c>
      <c r="F118" s="8">
        <f>VLOOKUP(Tableau2568101218[[#This Row],[PLACE QUIMPER]],PointsClassement[],2,FALSE)</f>
        <v>90</v>
      </c>
      <c r="G118" s="5">
        <v>4</v>
      </c>
      <c r="H118" s="8">
        <f>VLOOKUP(Tableau2568101218[[#This Row],[PLACE RIEC]],PointsClassement[],2,FALSE)</f>
        <v>85</v>
      </c>
      <c r="I118" s="5">
        <v>3</v>
      </c>
      <c r="J118" s="8">
        <f>VLOOKUP(Tableau2568101218[[#This Row],[PLACE QUIMPERLE]],PointsClassement[],2,FALSE)</f>
        <v>90</v>
      </c>
      <c r="K118" s="5" t="s">
        <v>2</v>
      </c>
      <c r="L118" s="8" t="str">
        <f>VLOOKUP(Tableau2568101218[[#This Row],[PLACE ERGUE]],PointsClassement[],2,FALSE)</f>
        <v xml:space="preserve"> </v>
      </c>
      <c r="M118" s="5" t="s">
        <v>2</v>
      </c>
      <c r="N118" s="8" t="str">
        <f>VLOOKUP(Tableau2568101218[[#This Row],[PLACE TREGUNC]],PointsClassement[],2,FALSE)</f>
        <v xml:space="preserve"> </v>
      </c>
      <c r="O118" s="5" t="s">
        <v>2</v>
      </c>
      <c r="P118" s="8" t="str">
        <f>VLOOKUP(Tableau2568101218[[#This Row],[PLACE SCAER]],PointsClassement[],2,FALSE)</f>
        <v xml:space="preserve"> </v>
      </c>
      <c r="Q118" s="5" t="s">
        <v>2</v>
      </c>
      <c r="R118" s="8" t="str">
        <f>VLOOKUP(Tableau2568101218[[#This Row],[PLACE GOUEZEC]],PointsClassement[],2,FALSE)</f>
        <v xml:space="preserve"> </v>
      </c>
      <c r="S118" s="8"/>
      <c r="T118" s="6" t="s">
        <v>2</v>
      </c>
      <c r="U118" s="7">
        <f>SUM(F118,H118,J118,L118,N118,P118,R118,T118,Tableau2568101218[[#This Row],[JOKER]])</f>
        <v>265</v>
      </c>
    </row>
    <row r="119" spans="1:21" x14ac:dyDescent="0.35">
      <c r="A119">
        <v>5</v>
      </c>
      <c r="B119" t="s">
        <v>167</v>
      </c>
      <c r="C119" t="s">
        <v>382</v>
      </c>
      <c r="D119" t="s">
        <v>133</v>
      </c>
      <c r="E119" s="3">
        <v>4</v>
      </c>
      <c r="F119" s="8">
        <f>VLOOKUP(Tableau2568101218[[#This Row],[PLACE QUIMPER]],PointsClassement[],2,FALSE)</f>
        <v>85</v>
      </c>
      <c r="G119" s="5">
        <v>5</v>
      </c>
      <c r="H119" s="8">
        <f>VLOOKUP(Tableau2568101218[[#This Row],[PLACE RIEC]],PointsClassement[],2,FALSE)</f>
        <v>80</v>
      </c>
      <c r="I119" s="5">
        <v>7</v>
      </c>
      <c r="J119" s="8">
        <f>VLOOKUP(Tableau2568101218[[#This Row],[PLACE QUIMPERLE]],PointsClassement[],2,FALSE)</f>
        <v>70</v>
      </c>
      <c r="K119" s="5" t="s">
        <v>2</v>
      </c>
      <c r="L119" s="8" t="str">
        <f>VLOOKUP(Tableau2568101218[[#This Row],[PLACE ERGUE]],PointsClassement[],2,FALSE)</f>
        <v xml:space="preserve"> </v>
      </c>
      <c r="M119" s="5" t="s">
        <v>2</v>
      </c>
      <c r="N119" s="8" t="str">
        <f>VLOOKUP(Tableau2568101218[[#This Row],[PLACE TREGUNC]],PointsClassement[],2,FALSE)</f>
        <v xml:space="preserve"> </v>
      </c>
      <c r="O119" s="5" t="s">
        <v>2</v>
      </c>
      <c r="P119" s="8" t="str">
        <f>VLOOKUP(Tableau2568101218[[#This Row],[PLACE SCAER]],PointsClassement[],2,FALSE)</f>
        <v xml:space="preserve"> </v>
      </c>
      <c r="Q119" s="5" t="s">
        <v>2</v>
      </c>
      <c r="R119" s="8" t="str">
        <f>VLOOKUP(Tableau2568101218[[#This Row],[PLACE GOUEZEC]],PointsClassement[],2,FALSE)</f>
        <v xml:space="preserve"> </v>
      </c>
      <c r="S119" s="8"/>
      <c r="T119" s="6" t="s">
        <v>2</v>
      </c>
      <c r="U119" s="7">
        <f>SUM(F119,H119,J119,L119,N119,P119,R119,T119,Tableau2568101218[[#This Row],[JOKER]])</f>
        <v>235</v>
      </c>
    </row>
    <row r="120" spans="1:21" x14ac:dyDescent="0.35">
      <c r="A120">
        <v>6</v>
      </c>
      <c r="B120" t="s">
        <v>411</v>
      </c>
      <c r="C120" t="s">
        <v>451</v>
      </c>
      <c r="D120" t="s">
        <v>71</v>
      </c>
      <c r="E120" s="3" t="s">
        <v>2</v>
      </c>
      <c r="F120" s="8" t="str">
        <f>VLOOKUP(Tableau2568101218[[#This Row],[PLACE QUIMPER]],PointsClassement[],2,FALSE)</f>
        <v xml:space="preserve"> </v>
      </c>
      <c r="G120" s="5" t="s">
        <v>2</v>
      </c>
      <c r="H120" s="8" t="str">
        <f>VLOOKUP(Tableau2568101218[[#This Row],[PLACE RIEC]],PointsClassement[],2,FALSE)</f>
        <v xml:space="preserve"> </v>
      </c>
      <c r="I120" s="5">
        <v>2</v>
      </c>
      <c r="J120" s="8">
        <f>VLOOKUP(Tableau2568101218[[#This Row],[PLACE QUIMPERLE]],PointsClassement[],2,FALSE)</f>
        <v>95</v>
      </c>
      <c r="K120" s="5" t="s">
        <v>2</v>
      </c>
      <c r="L120" s="8" t="str">
        <f>VLOOKUP(Tableau2568101218[[#This Row],[PLACE ERGUE]],PointsClassement[],2,FALSE)</f>
        <v xml:space="preserve"> </v>
      </c>
      <c r="M120" s="5" t="s">
        <v>2</v>
      </c>
      <c r="N120" s="8" t="str">
        <f>VLOOKUP(Tableau2568101218[[#This Row],[PLACE TREGUNC]],PointsClassement[],2,FALSE)</f>
        <v xml:space="preserve"> </v>
      </c>
      <c r="O120" s="5" t="s">
        <v>2</v>
      </c>
      <c r="P120" s="8" t="str">
        <f>VLOOKUP(Tableau2568101218[[#This Row],[PLACE SCAER]],PointsClassement[],2,FALSE)</f>
        <v xml:space="preserve"> </v>
      </c>
      <c r="Q120" s="5" t="s">
        <v>2</v>
      </c>
      <c r="R120" s="8" t="str">
        <f>VLOOKUP(Tableau2568101218[[#This Row],[PLACE GOUEZEC]],PointsClassement[],2,FALSE)</f>
        <v xml:space="preserve"> </v>
      </c>
      <c r="S120" s="8">
        <v>0</v>
      </c>
      <c r="T120" s="6" t="s">
        <v>2</v>
      </c>
      <c r="U120" s="7">
        <f>SUM(F120,H120,J120,L120,N120,P120,R120,T120,Tableau2568101218[[#This Row],[JOKER]])</f>
        <v>95</v>
      </c>
    </row>
    <row r="121" spans="1:21" x14ac:dyDescent="0.35">
      <c r="A121">
        <v>7</v>
      </c>
      <c r="B121" t="s">
        <v>388</v>
      </c>
      <c r="C121" t="s">
        <v>318</v>
      </c>
      <c r="D121" t="s">
        <v>71</v>
      </c>
      <c r="E121" s="3" t="s">
        <v>2</v>
      </c>
      <c r="F121" s="8" t="str">
        <f>VLOOKUP(Tableau2568101218[[#This Row],[PLACE QUIMPER]],PointsClassement[],2,FALSE)</f>
        <v xml:space="preserve"> </v>
      </c>
      <c r="G121" s="5">
        <v>2</v>
      </c>
      <c r="H121" s="8">
        <f>VLOOKUP(Tableau2568101218[[#This Row],[PLACE RIEC]],PointsClassement[],2,FALSE)</f>
        <v>95</v>
      </c>
      <c r="I121" s="5" t="s">
        <v>2</v>
      </c>
      <c r="J121" s="8" t="str">
        <f>VLOOKUP(Tableau2568101218[[#This Row],[PLACE QUIMPERLE]],PointsClassement[],2,FALSE)</f>
        <v xml:space="preserve"> </v>
      </c>
      <c r="K121" s="5" t="s">
        <v>2</v>
      </c>
      <c r="L121" s="8" t="str">
        <f>VLOOKUP(Tableau2568101218[[#This Row],[PLACE ERGUE]],PointsClassement[],2,FALSE)</f>
        <v xml:space="preserve"> </v>
      </c>
      <c r="M121" s="5" t="s">
        <v>2</v>
      </c>
      <c r="N121" s="8" t="str">
        <f>VLOOKUP(Tableau2568101218[[#This Row],[PLACE TREGUNC]],PointsClassement[],2,FALSE)</f>
        <v xml:space="preserve"> </v>
      </c>
      <c r="O121" s="5" t="s">
        <v>2</v>
      </c>
      <c r="P121" s="8" t="str">
        <f>VLOOKUP(Tableau2568101218[[#This Row],[PLACE SCAER]],PointsClassement[],2,FALSE)</f>
        <v xml:space="preserve"> </v>
      </c>
      <c r="Q121" s="5" t="s">
        <v>2</v>
      </c>
      <c r="R121" s="8" t="str">
        <f>VLOOKUP(Tableau2568101218[[#This Row],[PLACE GOUEZEC]],PointsClassement[],2,FALSE)</f>
        <v xml:space="preserve"> </v>
      </c>
      <c r="S121" s="8">
        <v>0</v>
      </c>
      <c r="T121" s="6" t="s">
        <v>2</v>
      </c>
      <c r="U121" s="7">
        <f>SUM(F121,H121,J121,L121,N121,P121,R121,T121,Tableau2568101218[[#This Row],[JOKER]])</f>
        <v>95</v>
      </c>
    </row>
    <row r="122" spans="1:21" x14ac:dyDescent="0.35">
      <c r="A122">
        <v>8</v>
      </c>
      <c r="B122" t="s">
        <v>452</v>
      </c>
      <c r="C122" t="s">
        <v>121</v>
      </c>
      <c r="D122" t="s">
        <v>124</v>
      </c>
      <c r="E122" s="3" t="s">
        <v>2</v>
      </c>
      <c r="F122" s="8" t="str">
        <f>VLOOKUP(Tableau2568101218[[#This Row],[PLACE QUIMPER]],PointsClassement[],2,FALSE)</f>
        <v xml:space="preserve"> </v>
      </c>
      <c r="G122" s="5" t="s">
        <v>2</v>
      </c>
      <c r="H122" s="8" t="str">
        <f>VLOOKUP(Tableau2568101218[[#This Row],[PLACE RIEC]],PointsClassement[],2,FALSE)</f>
        <v xml:space="preserve"> </v>
      </c>
      <c r="I122" s="5">
        <v>5</v>
      </c>
      <c r="J122" s="8">
        <f>VLOOKUP(Tableau2568101218[[#This Row],[PLACE QUIMPERLE]],PointsClassement[],2,FALSE)</f>
        <v>80</v>
      </c>
      <c r="K122" s="5" t="s">
        <v>2</v>
      </c>
      <c r="L122" s="8" t="str">
        <f>VLOOKUP(Tableau2568101218[[#This Row],[PLACE ERGUE]],PointsClassement[],2,FALSE)</f>
        <v xml:space="preserve"> </v>
      </c>
      <c r="M122" s="5" t="s">
        <v>2</v>
      </c>
      <c r="N122" s="8" t="str">
        <f>VLOOKUP(Tableau2568101218[[#This Row],[PLACE TREGUNC]],PointsClassement[],2,FALSE)</f>
        <v xml:space="preserve"> </v>
      </c>
      <c r="O122" s="5" t="s">
        <v>2</v>
      </c>
      <c r="P122" s="8" t="str">
        <f>VLOOKUP(Tableau2568101218[[#This Row],[PLACE SCAER]],PointsClassement[],2,FALSE)</f>
        <v xml:space="preserve"> </v>
      </c>
      <c r="Q122" s="5" t="s">
        <v>2</v>
      </c>
      <c r="R122" s="8" t="str">
        <f>VLOOKUP(Tableau2568101218[[#This Row],[PLACE GOUEZEC]],PointsClassement[],2,FALSE)</f>
        <v xml:space="preserve"> </v>
      </c>
      <c r="S122" s="8">
        <v>0</v>
      </c>
      <c r="T122" s="6" t="s">
        <v>2</v>
      </c>
      <c r="U122" s="7">
        <f>SUM(F122,H122,J122,L122,N122,P122,R122,T122,Tableau2568101218[[#This Row],[JOKER]])</f>
        <v>80</v>
      </c>
    </row>
    <row r="123" spans="1:21" x14ac:dyDescent="0.35">
      <c r="A123">
        <v>9</v>
      </c>
      <c r="B123" t="s">
        <v>453</v>
      </c>
      <c r="C123" t="s">
        <v>454</v>
      </c>
      <c r="D123" t="s">
        <v>74</v>
      </c>
      <c r="E123" s="3" t="s">
        <v>2</v>
      </c>
      <c r="F123" s="8" t="str">
        <f>VLOOKUP(Tableau2568101218[[#This Row],[PLACE QUIMPER]],PointsClassement[],2,FALSE)</f>
        <v xml:space="preserve"> </v>
      </c>
      <c r="G123" s="5" t="s">
        <v>2</v>
      </c>
      <c r="H123" s="8" t="str">
        <f>VLOOKUP(Tableau2568101218[[#This Row],[PLACE RIEC]],PointsClassement[],2,FALSE)</f>
        <v xml:space="preserve"> </v>
      </c>
      <c r="I123" s="5">
        <v>6</v>
      </c>
      <c r="J123" s="8">
        <f>VLOOKUP(Tableau2568101218[[#This Row],[PLACE QUIMPERLE]],PointsClassement[],2,FALSE)</f>
        <v>75</v>
      </c>
      <c r="K123" s="5" t="s">
        <v>2</v>
      </c>
      <c r="L123" s="8" t="str">
        <f>VLOOKUP(Tableau2568101218[[#This Row],[PLACE ERGUE]],PointsClassement[],2,FALSE)</f>
        <v xml:space="preserve"> </v>
      </c>
      <c r="M123" s="5" t="s">
        <v>2</v>
      </c>
      <c r="N123" s="8" t="str">
        <f>VLOOKUP(Tableau2568101218[[#This Row],[PLACE TREGUNC]],PointsClassement[],2,FALSE)</f>
        <v xml:space="preserve"> </v>
      </c>
      <c r="O123" s="5" t="s">
        <v>2</v>
      </c>
      <c r="P123" s="8" t="str">
        <f>VLOOKUP(Tableau2568101218[[#This Row],[PLACE SCAER]],PointsClassement[],2,FALSE)</f>
        <v xml:space="preserve"> </v>
      </c>
      <c r="Q123" s="5" t="s">
        <v>2</v>
      </c>
      <c r="R123" s="8" t="str">
        <f>VLOOKUP(Tableau2568101218[[#This Row],[PLACE GOUEZEC]],PointsClassement[],2,FALSE)</f>
        <v xml:space="preserve"> </v>
      </c>
      <c r="S123" s="8">
        <v>0</v>
      </c>
      <c r="T123" s="6" t="s">
        <v>2</v>
      </c>
      <c r="U123" s="7">
        <f>SUM(F123,H123,J123,L123,N123,P123,R123,T123,Tableau2568101218[[#This Row],[JOKER]])</f>
        <v>75</v>
      </c>
    </row>
    <row r="124" spans="1:21" hidden="1" x14ac:dyDescent="0.35">
      <c r="A124">
        <v>10</v>
      </c>
      <c r="B124" t="s">
        <v>2</v>
      </c>
      <c r="C124" t="s">
        <v>2</v>
      </c>
      <c r="D124" t="s">
        <v>2</v>
      </c>
      <c r="E124" s="3" t="s">
        <v>2</v>
      </c>
      <c r="F124" s="8" t="str">
        <f>VLOOKUP(Tableau2568101218[[#This Row],[PLACE QUIMPER]],PointsClassement[],2,FALSE)</f>
        <v xml:space="preserve"> </v>
      </c>
      <c r="G124" s="5" t="s">
        <v>2</v>
      </c>
      <c r="H124" s="8" t="str">
        <f>VLOOKUP(Tableau2568101218[[#This Row],[PLACE RIEC]],PointsClassement[],2,FALSE)</f>
        <v xml:space="preserve"> </v>
      </c>
      <c r="I124" s="5" t="s">
        <v>2</v>
      </c>
      <c r="J124" s="8" t="str">
        <f>VLOOKUP(Tableau2568101218[[#This Row],[PLACE QUIMPERLE]],PointsClassement[],2,FALSE)</f>
        <v xml:space="preserve"> </v>
      </c>
      <c r="K124" s="5" t="s">
        <v>2</v>
      </c>
      <c r="L124" s="8" t="str">
        <f>VLOOKUP(Tableau2568101218[[#This Row],[PLACE ERGUE]],PointsClassement[],2,FALSE)</f>
        <v xml:space="preserve"> </v>
      </c>
      <c r="M124" s="5" t="s">
        <v>2</v>
      </c>
      <c r="N124" s="8" t="str">
        <f>VLOOKUP(Tableau2568101218[[#This Row],[PLACE TREGUNC]],PointsClassement[],2,FALSE)</f>
        <v xml:space="preserve"> </v>
      </c>
      <c r="O124" s="5" t="s">
        <v>2</v>
      </c>
      <c r="P124" s="8" t="str">
        <f>VLOOKUP(Tableau2568101218[[#This Row],[PLACE SCAER]],PointsClassement[],2,FALSE)</f>
        <v xml:space="preserve"> </v>
      </c>
      <c r="Q124" s="5" t="s">
        <v>2</v>
      </c>
      <c r="R124" s="8" t="str">
        <f>VLOOKUP(Tableau2568101218[[#This Row],[PLACE GOUEZEC]],PointsClassement[],2,FALSE)</f>
        <v xml:space="preserve"> </v>
      </c>
      <c r="S124" s="8"/>
      <c r="T124" s="6" t="s">
        <v>2</v>
      </c>
      <c r="U124" s="7">
        <f>SUM(F124,H124,J124,L124,N124,P124,R124,T124,Tableau2568101218[[#This Row],[JOKER]])</f>
        <v>0</v>
      </c>
    </row>
    <row r="125" spans="1:21" hidden="1" x14ac:dyDescent="0.35">
      <c r="A125">
        <v>11</v>
      </c>
      <c r="B125" t="s">
        <v>2</v>
      </c>
      <c r="C125" t="s">
        <v>2</v>
      </c>
      <c r="D125" t="s">
        <v>2</v>
      </c>
      <c r="E125" s="3" t="s">
        <v>2</v>
      </c>
      <c r="F125" s="8" t="str">
        <f>VLOOKUP(Tableau2568101218[[#This Row],[PLACE QUIMPER]],PointsClassement[],2,FALSE)</f>
        <v xml:space="preserve"> </v>
      </c>
      <c r="G125" s="5" t="s">
        <v>2</v>
      </c>
      <c r="H125" s="8" t="str">
        <f>VLOOKUP(Tableau2568101218[[#This Row],[PLACE RIEC]],PointsClassement[],2,FALSE)</f>
        <v xml:space="preserve"> </v>
      </c>
      <c r="I125" s="5" t="s">
        <v>2</v>
      </c>
      <c r="J125" s="8" t="str">
        <f>VLOOKUP(Tableau2568101218[[#This Row],[PLACE QUIMPERLE]],PointsClassement[],2,FALSE)</f>
        <v xml:space="preserve"> </v>
      </c>
      <c r="K125" s="5" t="s">
        <v>2</v>
      </c>
      <c r="L125" s="8" t="str">
        <f>VLOOKUP(Tableau2568101218[[#This Row],[PLACE ERGUE]],PointsClassement[],2,FALSE)</f>
        <v xml:space="preserve"> </v>
      </c>
      <c r="M125" s="5" t="s">
        <v>2</v>
      </c>
      <c r="N125" s="8" t="str">
        <f>VLOOKUP(Tableau2568101218[[#This Row],[PLACE TREGUNC]],PointsClassement[],2,FALSE)</f>
        <v xml:space="preserve"> </v>
      </c>
      <c r="O125" s="5" t="s">
        <v>2</v>
      </c>
      <c r="P125" s="8" t="str">
        <f>VLOOKUP(Tableau2568101218[[#This Row],[PLACE SCAER]],PointsClassement[],2,FALSE)</f>
        <v xml:space="preserve"> </v>
      </c>
      <c r="Q125" s="5" t="s">
        <v>2</v>
      </c>
      <c r="R125" s="8" t="str">
        <f>VLOOKUP(Tableau2568101218[[#This Row],[PLACE GOUEZEC]],PointsClassement[],2,FALSE)</f>
        <v xml:space="preserve"> </v>
      </c>
      <c r="S125" s="8"/>
      <c r="T125" s="6" t="s">
        <v>2</v>
      </c>
      <c r="U125" s="7">
        <f>SUM(F125,H125,J125,L125,N125,P125,R125,T125,Tableau2568101218[[#This Row],[JOKER]])</f>
        <v>0</v>
      </c>
    </row>
    <row r="126" spans="1:21" hidden="1" x14ac:dyDescent="0.35">
      <c r="A126">
        <v>12</v>
      </c>
      <c r="B126" t="s">
        <v>2</v>
      </c>
      <c r="C126" t="s">
        <v>2</v>
      </c>
      <c r="D126" t="s">
        <v>2</v>
      </c>
      <c r="E126" s="3" t="s">
        <v>2</v>
      </c>
      <c r="F126" s="8" t="str">
        <f>VLOOKUP(Tableau2568101218[[#This Row],[PLACE QUIMPER]],PointsClassement[],2,FALSE)</f>
        <v xml:space="preserve"> </v>
      </c>
      <c r="G126" s="5" t="s">
        <v>2</v>
      </c>
      <c r="H126" s="8" t="str">
        <f>VLOOKUP(Tableau2568101218[[#This Row],[PLACE RIEC]],PointsClassement[],2,FALSE)</f>
        <v xml:space="preserve"> </v>
      </c>
      <c r="I126" s="5" t="s">
        <v>2</v>
      </c>
      <c r="J126" s="8" t="str">
        <f>VLOOKUP(Tableau2568101218[[#This Row],[PLACE QUIMPERLE]],PointsClassement[],2,FALSE)</f>
        <v xml:space="preserve"> </v>
      </c>
      <c r="K126" s="5" t="s">
        <v>2</v>
      </c>
      <c r="L126" s="8" t="str">
        <f>VLOOKUP(Tableau2568101218[[#This Row],[PLACE ERGUE]],PointsClassement[],2,FALSE)</f>
        <v xml:space="preserve"> </v>
      </c>
      <c r="M126" s="5" t="s">
        <v>2</v>
      </c>
      <c r="N126" s="8" t="str">
        <f>VLOOKUP(Tableau2568101218[[#This Row],[PLACE TREGUNC]],PointsClassement[],2,FALSE)</f>
        <v xml:space="preserve"> </v>
      </c>
      <c r="O126" s="5" t="s">
        <v>2</v>
      </c>
      <c r="P126" s="8" t="str">
        <f>VLOOKUP(Tableau2568101218[[#This Row],[PLACE SCAER]],PointsClassement[],2,FALSE)</f>
        <v xml:space="preserve"> </v>
      </c>
      <c r="Q126" s="5" t="s">
        <v>2</v>
      </c>
      <c r="R126" s="8" t="str">
        <f>VLOOKUP(Tableau2568101218[[#This Row],[PLACE GOUEZEC]],PointsClassement[],2,FALSE)</f>
        <v xml:space="preserve"> </v>
      </c>
      <c r="S126" s="8"/>
      <c r="T126" s="6" t="s">
        <v>2</v>
      </c>
      <c r="U126" s="7">
        <f>SUM(F126,H126,J126,L126,N126,P126,R126,T126,Tableau2568101218[[#This Row],[JOKER]])</f>
        <v>0</v>
      </c>
    </row>
    <row r="127" spans="1:21" hidden="1" x14ac:dyDescent="0.35">
      <c r="A127">
        <v>13</v>
      </c>
      <c r="B127" t="s">
        <v>2</v>
      </c>
      <c r="C127" t="s">
        <v>2</v>
      </c>
      <c r="D127" t="s">
        <v>2</v>
      </c>
      <c r="E127" s="3" t="s">
        <v>2</v>
      </c>
      <c r="F127" s="8" t="str">
        <f>VLOOKUP(Tableau2568101218[[#This Row],[PLACE QUIMPER]],PointsClassement[],2,FALSE)</f>
        <v xml:space="preserve"> </v>
      </c>
      <c r="G127" s="5" t="s">
        <v>2</v>
      </c>
      <c r="H127" s="8" t="str">
        <f>VLOOKUP(Tableau2568101218[[#This Row],[PLACE RIEC]],PointsClassement[],2,FALSE)</f>
        <v xml:space="preserve"> </v>
      </c>
      <c r="I127" s="5" t="s">
        <v>2</v>
      </c>
      <c r="J127" s="8" t="str">
        <f>VLOOKUP(Tableau2568101218[[#This Row],[PLACE QUIMPERLE]],PointsClassement[],2,FALSE)</f>
        <v xml:space="preserve"> </v>
      </c>
      <c r="K127" s="5" t="s">
        <v>2</v>
      </c>
      <c r="L127" s="8" t="str">
        <f>VLOOKUP(Tableau2568101218[[#This Row],[PLACE ERGUE]],PointsClassement[],2,FALSE)</f>
        <v xml:space="preserve"> </v>
      </c>
      <c r="M127" s="5" t="s">
        <v>2</v>
      </c>
      <c r="N127" s="8" t="str">
        <f>VLOOKUP(Tableau2568101218[[#This Row],[PLACE TREGUNC]],PointsClassement[],2,FALSE)</f>
        <v xml:space="preserve"> </v>
      </c>
      <c r="O127" s="5" t="s">
        <v>2</v>
      </c>
      <c r="P127" s="8" t="str">
        <f>VLOOKUP(Tableau2568101218[[#This Row],[PLACE SCAER]],PointsClassement[],2,FALSE)</f>
        <v xml:space="preserve"> </v>
      </c>
      <c r="Q127" s="5" t="s">
        <v>2</v>
      </c>
      <c r="R127" s="8" t="str">
        <f>VLOOKUP(Tableau2568101218[[#This Row],[PLACE GOUEZEC]],PointsClassement[],2,FALSE)</f>
        <v xml:space="preserve"> </v>
      </c>
      <c r="S127" s="8"/>
      <c r="T127" s="6" t="s">
        <v>2</v>
      </c>
      <c r="U127" s="7">
        <f>SUM(F127,H127,J127,L127,N127,P127,R127,T127,Tableau2568101218[[#This Row],[JOKER]])</f>
        <v>0</v>
      </c>
    </row>
    <row r="128" spans="1:21" hidden="1" x14ac:dyDescent="0.35">
      <c r="B128" t="s">
        <v>2</v>
      </c>
      <c r="C128" t="s">
        <v>2</v>
      </c>
      <c r="D128" t="s">
        <v>2</v>
      </c>
      <c r="E128" s="3" t="s">
        <v>2</v>
      </c>
      <c r="F128" s="8" t="str">
        <f>VLOOKUP(Tableau2568101218[[#This Row],[PLACE QUIMPER]],PointsClassement[],2,FALSE)</f>
        <v xml:space="preserve"> </v>
      </c>
      <c r="G128" s="5" t="s">
        <v>2</v>
      </c>
      <c r="H128" s="8" t="str">
        <f>VLOOKUP(Tableau2568101218[[#This Row],[PLACE RIEC]],PointsClassement[],2,FALSE)</f>
        <v xml:space="preserve"> </v>
      </c>
      <c r="I128" s="5" t="s">
        <v>2</v>
      </c>
      <c r="J128" s="8" t="str">
        <f>VLOOKUP(Tableau2568101218[[#This Row],[PLACE QUIMPERLE]],PointsClassement[],2,FALSE)</f>
        <v xml:space="preserve"> </v>
      </c>
      <c r="K128" s="5" t="s">
        <v>2</v>
      </c>
      <c r="L128" s="8" t="str">
        <f>VLOOKUP(Tableau2568101218[[#This Row],[PLACE ERGUE]],PointsClassement[],2,FALSE)</f>
        <v xml:space="preserve"> </v>
      </c>
      <c r="M128" s="5" t="s">
        <v>2</v>
      </c>
      <c r="N128" s="8" t="str">
        <f>VLOOKUP(Tableau2568101218[[#This Row],[PLACE TREGUNC]],PointsClassement[],2,FALSE)</f>
        <v xml:space="preserve"> </v>
      </c>
      <c r="O128" s="5" t="s">
        <v>2</v>
      </c>
      <c r="P128" s="8" t="str">
        <f>VLOOKUP(Tableau2568101218[[#This Row],[PLACE SCAER]],PointsClassement[],2,FALSE)</f>
        <v xml:space="preserve"> </v>
      </c>
      <c r="Q128" s="5" t="s">
        <v>2</v>
      </c>
      <c r="R128" s="8" t="str">
        <f>VLOOKUP(Tableau2568101218[[#This Row],[PLACE GOUEZEC]],PointsClassement[],2,FALSE)</f>
        <v xml:space="preserve"> </v>
      </c>
      <c r="S128" s="8"/>
      <c r="T128" s="6" t="s">
        <v>2</v>
      </c>
      <c r="U128" s="7">
        <f>SUM(F128,H128,J128,L128,N128,P128,R128,T128,Tableau2568101218[[#This Row],[JOKER]])</f>
        <v>0</v>
      </c>
    </row>
    <row r="129" spans="2:21" hidden="1" x14ac:dyDescent="0.35">
      <c r="B129" t="s">
        <v>2</v>
      </c>
      <c r="C129" t="s">
        <v>2</v>
      </c>
      <c r="D129" t="s">
        <v>2</v>
      </c>
      <c r="E129" s="3" t="s">
        <v>2</v>
      </c>
      <c r="F129" s="8" t="str">
        <f>VLOOKUP(Tableau2568101218[[#This Row],[PLACE QUIMPER]],PointsClassement[],2,FALSE)</f>
        <v xml:space="preserve"> </v>
      </c>
      <c r="G129" s="5" t="s">
        <v>2</v>
      </c>
      <c r="H129" s="8" t="str">
        <f>VLOOKUP(Tableau2568101218[[#This Row],[PLACE RIEC]],PointsClassement[],2,FALSE)</f>
        <v xml:space="preserve"> </v>
      </c>
      <c r="I129" s="5" t="s">
        <v>2</v>
      </c>
      <c r="J129" s="8" t="str">
        <f>VLOOKUP(Tableau2568101218[[#This Row],[PLACE QUIMPERLE]],PointsClassement[],2,FALSE)</f>
        <v xml:space="preserve"> </v>
      </c>
      <c r="K129" s="5" t="s">
        <v>2</v>
      </c>
      <c r="L129" s="8" t="str">
        <f>VLOOKUP(Tableau2568101218[[#This Row],[PLACE ERGUE]],PointsClassement[],2,FALSE)</f>
        <v xml:space="preserve"> </v>
      </c>
      <c r="M129" s="5" t="s">
        <v>2</v>
      </c>
      <c r="N129" s="8" t="str">
        <f>VLOOKUP(Tableau2568101218[[#This Row],[PLACE TREGUNC]],PointsClassement[],2,FALSE)</f>
        <v xml:space="preserve"> </v>
      </c>
      <c r="O129" s="5" t="s">
        <v>2</v>
      </c>
      <c r="P129" s="8" t="str">
        <f>VLOOKUP(Tableau2568101218[[#This Row],[PLACE SCAER]],PointsClassement[],2,FALSE)</f>
        <v xml:space="preserve"> </v>
      </c>
      <c r="Q129" s="5" t="s">
        <v>2</v>
      </c>
      <c r="R129" s="8" t="str">
        <f>VLOOKUP(Tableau2568101218[[#This Row],[PLACE GOUEZEC]],PointsClassement[],2,FALSE)</f>
        <v xml:space="preserve"> </v>
      </c>
      <c r="S129" s="8"/>
      <c r="T129" s="6" t="s">
        <v>2</v>
      </c>
      <c r="U129" s="7">
        <f>SUM(F129,H129,J129,L129,N129,P129,R129,T129,Tableau2568101218[[#This Row],[JOKER]])</f>
        <v>0</v>
      </c>
    </row>
  </sheetData>
  <mergeCells count="14">
    <mergeCell ref="O114:P114"/>
    <mergeCell ref="Q114:R114"/>
    <mergeCell ref="E114:F114"/>
    <mergeCell ref="G114:H114"/>
    <mergeCell ref="I114:J114"/>
    <mergeCell ref="K114:L114"/>
    <mergeCell ref="M114:N114"/>
    <mergeCell ref="Q4:R4"/>
    <mergeCell ref="E4:F4"/>
    <mergeCell ref="G4:H4"/>
    <mergeCell ref="I4:J4"/>
    <mergeCell ref="K4:L4"/>
    <mergeCell ref="M4:N4"/>
    <mergeCell ref="O4:P4"/>
  </mergeCells>
  <pageMargins left="0.25" right="0.25" top="0.75" bottom="0.75" header="0.3" footer="0.3"/>
  <pageSetup paperSize="9" scale="74" fitToHeight="0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2">
    <pageSetUpPr fitToPage="1"/>
  </sheetPr>
  <dimension ref="A1:U123"/>
  <sheetViews>
    <sheetView workbookViewId="0">
      <pane xSplit="4" ySplit="5" topLeftCell="E48" activePane="bottomRight" state="frozenSplit"/>
      <selection pane="topRight" activeCell="E1" sqref="E1"/>
      <selection pane="bottomLeft" activeCell="A6" sqref="A6"/>
      <selection pane="bottomRight" activeCell="A120" sqref="A120:XFD123"/>
    </sheetView>
  </sheetViews>
  <sheetFormatPr baseColWidth="10" defaultRowHeight="14.5" x14ac:dyDescent="0.35"/>
  <cols>
    <col min="1" max="1" width="4.453125" customWidth="1"/>
    <col min="2" max="3" width="15.6328125" customWidth="1"/>
    <col min="4" max="4" width="20.6328125" customWidth="1"/>
    <col min="5" max="16" width="7.6328125" customWidth="1"/>
    <col min="17" max="18" width="7.6328125" hidden="1" customWidth="1"/>
    <col min="19" max="20" width="10.6328125" customWidth="1"/>
  </cols>
  <sheetData>
    <row r="1" spans="1:21" ht="36" x14ac:dyDescent="0.8">
      <c r="B1" s="1" t="s">
        <v>306</v>
      </c>
    </row>
    <row r="3" spans="1:21" ht="21" x14ac:dyDescent="0.5">
      <c r="B3" s="2"/>
    </row>
    <row r="4" spans="1:21" x14ac:dyDescent="0.35">
      <c r="E4" s="30" t="s">
        <v>4</v>
      </c>
      <c r="F4" s="30"/>
      <c r="G4" s="30" t="s">
        <v>5</v>
      </c>
      <c r="H4" s="30"/>
      <c r="I4" s="30" t="s">
        <v>60</v>
      </c>
      <c r="J4" s="30"/>
      <c r="K4" s="30"/>
      <c r="L4" s="30"/>
      <c r="M4" s="30"/>
      <c r="N4" s="30"/>
      <c r="O4" s="30"/>
      <c r="P4" s="30"/>
      <c r="Q4" s="30"/>
      <c r="R4" s="30"/>
    </row>
    <row r="5" spans="1:21" x14ac:dyDescent="0.35">
      <c r="B5" t="s">
        <v>6</v>
      </c>
      <c r="C5" t="s">
        <v>7</v>
      </c>
      <c r="D5" t="s">
        <v>8</v>
      </c>
      <c r="E5" t="s">
        <v>13</v>
      </c>
      <c r="F5" t="s">
        <v>14</v>
      </c>
      <c r="G5" t="s">
        <v>17</v>
      </c>
      <c r="H5" t="s">
        <v>18</v>
      </c>
      <c r="I5" t="s">
        <v>11</v>
      </c>
      <c r="J5" t="s">
        <v>12</v>
      </c>
      <c r="K5" t="s">
        <v>19</v>
      </c>
      <c r="L5" t="s">
        <v>20</v>
      </c>
      <c r="M5" t="s">
        <v>9</v>
      </c>
      <c r="N5" t="s">
        <v>10</v>
      </c>
      <c r="O5" t="s">
        <v>21</v>
      </c>
      <c r="P5" t="s">
        <v>22</v>
      </c>
      <c r="Q5" t="s">
        <v>23</v>
      </c>
      <c r="R5" t="s">
        <v>24</v>
      </c>
      <c r="S5" t="s">
        <v>58</v>
      </c>
      <c r="T5" t="s">
        <v>15</v>
      </c>
      <c r="U5" t="s">
        <v>16</v>
      </c>
    </row>
    <row r="6" spans="1:21" x14ac:dyDescent="0.35">
      <c r="A6">
        <v>1</v>
      </c>
      <c r="B6" t="s">
        <v>215</v>
      </c>
      <c r="C6" t="s">
        <v>216</v>
      </c>
      <c r="D6" t="s">
        <v>217</v>
      </c>
      <c r="E6" s="3">
        <v>7</v>
      </c>
      <c r="F6" s="8">
        <f>VLOOKUP(Tableau25791113[[#This Row],[PLACE QUIMPER]],PointsClassement[],2,FALSE)</f>
        <v>70</v>
      </c>
      <c r="G6" s="5">
        <v>3</v>
      </c>
      <c r="H6" s="8">
        <f>VLOOKUP(Tableau25791113[[#This Row],[PLACE RIEC]],PointsClassement[],2,FALSE)</f>
        <v>90</v>
      </c>
      <c r="I6" s="5">
        <v>8</v>
      </c>
      <c r="J6" s="8">
        <f>VLOOKUP(Tableau25791113[[#This Row],[PLACE QUIMPERLE]],PointsClassement[],2,FALSE)</f>
        <v>65</v>
      </c>
      <c r="K6" s="5" t="s">
        <v>2</v>
      </c>
      <c r="L6" s="8" t="str">
        <f>VLOOKUP(Tableau25791113[[#This Row],[PLACE ERGUE]],PointsClassement[],2,FALSE)</f>
        <v xml:space="preserve"> </v>
      </c>
      <c r="M6" s="5" t="s">
        <v>2</v>
      </c>
      <c r="N6" s="8" t="str">
        <f>VLOOKUP(Tableau25791113[[#This Row],[PLACE TREGUNC]],PointsClassement[],2,FALSE)</f>
        <v xml:space="preserve"> </v>
      </c>
      <c r="O6" s="5" t="s">
        <v>2</v>
      </c>
      <c r="P6" s="8" t="str">
        <f>VLOOKUP(Tableau25791113[[#This Row],[PLACE SCAER]],PointsClassement[],2,FALSE)</f>
        <v xml:space="preserve"> </v>
      </c>
      <c r="Q6" s="5" t="s">
        <v>2</v>
      </c>
      <c r="R6" s="8" t="str">
        <f>VLOOKUP(Tableau25791113[[#This Row],[PLACE GOUEZEC]],PointsClassement[],2,FALSE)</f>
        <v xml:space="preserve"> </v>
      </c>
      <c r="S6" s="8"/>
      <c r="T6" s="6" t="s">
        <v>2</v>
      </c>
      <c r="U6" s="7">
        <f>SUM(F6,H6,J6,L6,N6,P6,R6,T6,Tableau25791113[[#This Row],[JOKER]])</f>
        <v>225</v>
      </c>
    </row>
    <row r="7" spans="1:21" x14ac:dyDescent="0.35">
      <c r="A7">
        <v>2</v>
      </c>
      <c r="B7" t="s">
        <v>125</v>
      </c>
      <c r="C7" t="s">
        <v>190</v>
      </c>
      <c r="D7" t="s">
        <v>64</v>
      </c>
      <c r="E7" s="3">
        <v>1</v>
      </c>
      <c r="F7" s="8">
        <f>VLOOKUP(Tableau25791113[[#This Row],[PLACE QUIMPER]],PointsClassement[],2,FALSE)</f>
        <v>100</v>
      </c>
      <c r="G7" s="5" t="s">
        <v>2</v>
      </c>
      <c r="H7" s="8" t="str">
        <f>VLOOKUP(Tableau25791113[[#This Row],[PLACE RIEC]],PointsClassement[],2,FALSE)</f>
        <v xml:space="preserve"> </v>
      </c>
      <c r="I7" s="5">
        <v>1</v>
      </c>
      <c r="J7" s="8">
        <f>VLOOKUP(Tableau25791113[[#This Row],[PLACE QUIMPERLE]],PointsClassement[],2,FALSE)</f>
        <v>100</v>
      </c>
      <c r="K7" s="5" t="s">
        <v>2</v>
      </c>
      <c r="L7" s="8" t="str">
        <f>VLOOKUP(Tableau25791113[[#This Row],[PLACE ERGUE]],PointsClassement[],2,FALSE)</f>
        <v xml:space="preserve"> </v>
      </c>
      <c r="M7" s="5" t="s">
        <v>2</v>
      </c>
      <c r="N7" s="8" t="str">
        <f>VLOOKUP(Tableau25791113[[#This Row],[PLACE TREGUNC]],PointsClassement[],2,FALSE)</f>
        <v xml:space="preserve"> </v>
      </c>
      <c r="O7" s="5" t="s">
        <v>2</v>
      </c>
      <c r="P7" s="8" t="str">
        <f>VLOOKUP(Tableau25791113[[#This Row],[PLACE SCAER]],PointsClassement[],2,FALSE)</f>
        <v xml:space="preserve"> </v>
      </c>
      <c r="Q7" s="5" t="s">
        <v>2</v>
      </c>
      <c r="R7" s="8" t="str">
        <f>VLOOKUP(Tableau25791113[[#This Row],[PLACE GOUEZEC]],PointsClassement[],2,FALSE)</f>
        <v xml:space="preserve"> </v>
      </c>
      <c r="S7" s="8">
        <v>0</v>
      </c>
      <c r="T7" s="6" t="s">
        <v>2</v>
      </c>
      <c r="U7" s="7">
        <f>SUM(F7,H7,J7,L7,N7,P7,R7,T7,Tableau25791113[[#This Row],[JOKER]])</f>
        <v>200</v>
      </c>
    </row>
    <row r="8" spans="1:21" x14ac:dyDescent="0.35">
      <c r="A8">
        <v>3</v>
      </c>
      <c r="B8" t="s">
        <v>103</v>
      </c>
      <c r="C8" t="s">
        <v>104</v>
      </c>
      <c r="D8" t="s">
        <v>99</v>
      </c>
      <c r="E8" s="3">
        <v>2</v>
      </c>
      <c r="F8" s="8">
        <f>VLOOKUP(Tableau25791113[[#This Row],[PLACE QUIMPER]],PointsClassement[],2,FALSE)</f>
        <v>95</v>
      </c>
      <c r="G8" s="5" t="s">
        <v>2</v>
      </c>
      <c r="H8" s="8" t="str">
        <f>VLOOKUP(Tableau25791113[[#This Row],[PLACE RIEC]],PointsClassement[],2,FALSE)</f>
        <v xml:space="preserve"> </v>
      </c>
      <c r="I8" s="5">
        <v>3</v>
      </c>
      <c r="J8" s="8">
        <f>VLOOKUP(Tableau25791113[[#This Row],[PLACE QUIMPERLE]],PointsClassement[],2,FALSE)</f>
        <v>90</v>
      </c>
      <c r="K8" s="5" t="s">
        <v>2</v>
      </c>
      <c r="L8" s="8" t="str">
        <f>VLOOKUP(Tableau25791113[[#This Row],[PLACE ERGUE]],PointsClassement[],2,FALSE)</f>
        <v xml:space="preserve"> </v>
      </c>
      <c r="M8" s="5" t="s">
        <v>2</v>
      </c>
      <c r="N8" s="8" t="str">
        <f>VLOOKUP(Tableau25791113[[#This Row],[PLACE TREGUNC]],PointsClassement[],2,FALSE)</f>
        <v xml:space="preserve"> </v>
      </c>
      <c r="O8" s="5" t="s">
        <v>2</v>
      </c>
      <c r="P8" s="8" t="str">
        <f>VLOOKUP(Tableau25791113[[#This Row],[PLACE SCAER]],PointsClassement[],2,FALSE)</f>
        <v xml:space="preserve"> </v>
      </c>
      <c r="Q8" s="5" t="s">
        <v>2</v>
      </c>
      <c r="R8" s="8" t="str">
        <f>VLOOKUP(Tableau25791113[[#This Row],[PLACE GOUEZEC]],PointsClassement[],2,FALSE)</f>
        <v xml:space="preserve"> </v>
      </c>
      <c r="S8" s="8">
        <v>0</v>
      </c>
      <c r="T8" s="6" t="s">
        <v>2</v>
      </c>
      <c r="U8" s="7">
        <f>SUM(F8,H8,J8,L8,N8,P8,R8,T8,Tableau25791113[[#This Row],[JOKER]])</f>
        <v>185</v>
      </c>
    </row>
    <row r="9" spans="1:21" x14ac:dyDescent="0.35">
      <c r="A9">
        <v>4</v>
      </c>
      <c r="B9" t="s">
        <v>73</v>
      </c>
      <c r="C9" t="s">
        <v>67</v>
      </c>
      <c r="D9" t="s">
        <v>66</v>
      </c>
      <c r="E9" s="3">
        <v>4</v>
      </c>
      <c r="F9" s="8">
        <f>VLOOKUP(Tableau25791113[[#This Row],[PLACE QUIMPER]],PointsClassement[],2,FALSE)</f>
        <v>85</v>
      </c>
      <c r="G9" s="5" t="s">
        <v>2</v>
      </c>
      <c r="H9" s="8" t="str">
        <f>VLOOKUP(Tableau25791113[[#This Row],[PLACE RIEC]],PointsClassement[],2,FALSE)</f>
        <v xml:space="preserve"> </v>
      </c>
      <c r="I9" s="5">
        <v>2</v>
      </c>
      <c r="J9" s="8">
        <f>VLOOKUP(Tableau25791113[[#This Row],[PLACE QUIMPERLE]],PointsClassement[],2,FALSE)</f>
        <v>95</v>
      </c>
      <c r="K9" s="5" t="s">
        <v>2</v>
      </c>
      <c r="L9" s="8" t="str">
        <f>VLOOKUP(Tableau25791113[[#This Row],[PLACE ERGUE]],PointsClassement[],2,FALSE)</f>
        <v xml:space="preserve"> </v>
      </c>
      <c r="M9" s="5" t="s">
        <v>2</v>
      </c>
      <c r="N9" s="8" t="str">
        <f>VLOOKUP(Tableau25791113[[#This Row],[PLACE TREGUNC]],PointsClassement[],2,FALSE)</f>
        <v xml:space="preserve"> </v>
      </c>
      <c r="O9" s="5" t="s">
        <v>2</v>
      </c>
      <c r="P9" s="8" t="str">
        <f>VLOOKUP(Tableau25791113[[#This Row],[PLACE SCAER]],PointsClassement[],2,FALSE)</f>
        <v xml:space="preserve"> </v>
      </c>
      <c r="Q9" s="5" t="s">
        <v>2</v>
      </c>
      <c r="R9" s="8" t="str">
        <f>VLOOKUP(Tableau25791113[[#This Row],[PLACE GOUEZEC]],PointsClassement[],2,FALSE)</f>
        <v xml:space="preserve"> </v>
      </c>
      <c r="S9" s="8">
        <v>0</v>
      </c>
      <c r="T9" s="6" t="s">
        <v>2</v>
      </c>
      <c r="U9" s="7">
        <f>SUM(F9,H9,J9,L9,N9,P9,R9,T9,Tableau25791113[[#This Row],[JOKER]])</f>
        <v>180</v>
      </c>
    </row>
    <row r="10" spans="1:21" x14ac:dyDescent="0.35">
      <c r="A10">
        <v>5</v>
      </c>
      <c r="B10" t="s">
        <v>196</v>
      </c>
      <c r="C10" t="s">
        <v>197</v>
      </c>
      <c r="D10" t="s">
        <v>74</v>
      </c>
      <c r="E10" s="3">
        <v>3</v>
      </c>
      <c r="F10" s="8">
        <f>VLOOKUP(Tableau25791113[[#This Row],[PLACE QUIMPER]],PointsClassement[],2,FALSE)</f>
        <v>90</v>
      </c>
      <c r="G10" s="5" t="s">
        <v>2</v>
      </c>
      <c r="H10" s="8" t="str">
        <f>VLOOKUP(Tableau25791113[[#This Row],[PLACE RIEC]],PointsClassement[],2,FALSE)</f>
        <v xml:space="preserve"> </v>
      </c>
      <c r="I10" s="5">
        <v>6</v>
      </c>
      <c r="J10" s="8">
        <f>VLOOKUP(Tableau25791113[[#This Row],[PLACE QUIMPERLE]],PointsClassement[],2,FALSE)</f>
        <v>75</v>
      </c>
      <c r="K10" s="5" t="s">
        <v>2</v>
      </c>
      <c r="L10" s="8" t="str">
        <f>VLOOKUP(Tableau25791113[[#This Row],[PLACE ERGUE]],PointsClassement[],2,FALSE)</f>
        <v xml:space="preserve"> </v>
      </c>
      <c r="M10" s="5" t="s">
        <v>2</v>
      </c>
      <c r="N10" s="8" t="str">
        <f>VLOOKUP(Tableau25791113[[#This Row],[PLACE TREGUNC]],PointsClassement[],2,FALSE)</f>
        <v xml:space="preserve"> </v>
      </c>
      <c r="O10" s="5" t="s">
        <v>2</v>
      </c>
      <c r="P10" s="8" t="str">
        <f>VLOOKUP(Tableau25791113[[#This Row],[PLACE SCAER]],PointsClassement[],2,FALSE)</f>
        <v xml:space="preserve"> </v>
      </c>
      <c r="Q10" s="5" t="s">
        <v>2</v>
      </c>
      <c r="R10" s="8" t="str">
        <f>VLOOKUP(Tableau25791113[[#This Row],[PLACE GOUEZEC]],PointsClassement[],2,FALSE)</f>
        <v xml:space="preserve"> </v>
      </c>
      <c r="S10" s="8">
        <v>0</v>
      </c>
      <c r="T10" s="6" t="s">
        <v>2</v>
      </c>
      <c r="U10" s="7">
        <f>SUM(F10,H10,J10,L10,N10,P10,R10,T10,Tableau25791113[[#This Row],[JOKER]])</f>
        <v>165</v>
      </c>
    </row>
    <row r="11" spans="1:21" x14ac:dyDescent="0.35">
      <c r="A11">
        <v>6</v>
      </c>
      <c r="B11" t="s">
        <v>191</v>
      </c>
      <c r="C11" t="s">
        <v>192</v>
      </c>
      <c r="D11" t="s">
        <v>394</v>
      </c>
      <c r="E11" s="3">
        <v>11</v>
      </c>
      <c r="F11" s="8">
        <f>VLOOKUP(Tableau25791113[[#This Row],[PLACE QUIMPER]],PointsClassement[],2,FALSE)</f>
        <v>50</v>
      </c>
      <c r="G11" s="5">
        <v>1</v>
      </c>
      <c r="H11" s="8">
        <f>VLOOKUP(Tableau25791113[[#This Row],[PLACE RIEC]],PointsClassement[],2,FALSE)</f>
        <v>100</v>
      </c>
      <c r="I11" s="5">
        <v>18</v>
      </c>
      <c r="J11" s="8">
        <f>VLOOKUP(Tableau25791113[[#This Row],[PLACE QUIMPERLE]],PointsClassement[],2,FALSE)</f>
        <v>15</v>
      </c>
      <c r="K11" s="5" t="s">
        <v>2</v>
      </c>
      <c r="L11" s="8" t="str">
        <f>VLOOKUP(Tableau25791113[[#This Row],[PLACE ERGUE]],PointsClassement[],2,FALSE)</f>
        <v xml:space="preserve"> </v>
      </c>
      <c r="M11" s="5" t="s">
        <v>2</v>
      </c>
      <c r="N11" s="8" t="str">
        <f>VLOOKUP(Tableau25791113[[#This Row],[PLACE TREGUNC]],PointsClassement[],2,FALSE)</f>
        <v xml:space="preserve"> </v>
      </c>
      <c r="O11" s="5" t="s">
        <v>2</v>
      </c>
      <c r="P11" s="8" t="str">
        <f>VLOOKUP(Tableau25791113[[#This Row],[PLACE SCAER]],PointsClassement[],2,FALSE)</f>
        <v xml:space="preserve"> </v>
      </c>
      <c r="Q11" s="5" t="s">
        <v>2</v>
      </c>
      <c r="R11" s="8" t="str">
        <f>VLOOKUP(Tableau25791113[[#This Row],[PLACE GOUEZEC]],PointsClassement[],2,FALSE)</f>
        <v xml:space="preserve"> </v>
      </c>
      <c r="S11" s="8"/>
      <c r="T11" s="6" t="s">
        <v>2</v>
      </c>
      <c r="U11" s="7">
        <f>SUM(F11,H11,J11,L11,N11,P11,R11,T11,Tableau25791113[[#This Row],[JOKER]])</f>
        <v>165</v>
      </c>
    </row>
    <row r="12" spans="1:21" x14ac:dyDescent="0.35">
      <c r="A12">
        <v>7</v>
      </c>
      <c r="B12" t="s">
        <v>164</v>
      </c>
      <c r="C12" t="s">
        <v>201</v>
      </c>
      <c r="D12" t="s">
        <v>166</v>
      </c>
      <c r="E12" s="3">
        <v>10</v>
      </c>
      <c r="F12" s="8">
        <f>VLOOKUP(Tableau25791113[[#This Row],[PLACE QUIMPER]],PointsClassement[],2,FALSE)</f>
        <v>55</v>
      </c>
      <c r="G12" s="5">
        <v>2</v>
      </c>
      <c r="H12" s="8">
        <f>VLOOKUP(Tableau25791113[[#This Row],[PLACE RIEC]],PointsClassement[],2,FALSE)</f>
        <v>95</v>
      </c>
      <c r="I12" s="5" t="s">
        <v>2</v>
      </c>
      <c r="J12" s="8" t="str">
        <f>VLOOKUP(Tableau25791113[[#This Row],[PLACE QUIMPERLE]],PointsClassement[],2,FALSE)</f>
        <v xml:space="preserve"> </v>
      </c>
      <c r="K12" s="5" t="s">
        <v>2</v>
      </c>
      <c r="L12" s="8" t="str">
        <f>VLOOKUP(Tableau25791113[[#This Row],[PLACE ERGUE]],PointsClassement[],2,FALSE)</f>
        <v xml:space="preserve"> </v>
      </c>
      <c r="M12" s="5" t="s">
        <v>2</v>
      </c>
      <c r="N12" s="8" t="str">
        <f>VLOOKUP(Tableau25791113[[#This Row],[PLACE TREGUNC]],PointsClassement[],2,FALSE)</f>
        <v xml:space="preserve"> </v>
      </c>
      <c r="O12" s="5" t="s">
        <v>2</v>
      </c>
      <c r="P12" s="8" t="str">
        <f>VLOOKUP(Tableau25791113[[#This Row],[PLACE SCAER]],PointsClassement[],2,FALSE)</f>
        <v xml:space="preserve"> </v>
      </c>
      <c r="Q12" s="5" t="s">
        <v>2</v>
      </c>
      <c r="R12" s="8" t="str">
        <f>VLOOKUP(Tableau25791113[[#This Row],[PLACE GOUEZEC]],PointsClassement[],2,FALSE)</f>
        <v xml:space="preserve"> </v>
      </c>
      <c r="S12" s="8"/>
      <c r="T12" s="6" t="s">
        <v>2</v>
      </c>
      <c r="U12" s="7">
        <f>SUM(F12,H12,J12,L12,N12,P12,R12,T12,Tableau25791113[[#This Row],[JOKER]])</f>
        <v>150</v>
      </c>
    </row>
    <row r="13" spans="1:21" x14ac:dyDescent="0.35">
      <c r="A13">
        <v>8</v>
      </c>
      <c r="B13" t="s">
        <v>298</v>
      </c>
      <c r="C13" t="s">
        <v>80</v>
      </c>
      <c r="D13" t="s">
        <v>64</v>
      </c>
      <c r="E13" s="3">
        <v>6</v>
      </c>
      <c r="F13" s="8">
        <f>VLOOKUP(Tableau25791113[[#This Row],[PLACE QUIMPER]],PointsClassement[],2,FALSE)</f>
        <v>75</v>
      </c>
      <c r="G13" s="5" t="s">
        <v>2</v>
      </c>
      <c r="H13" s="8" t="str">
        <f>VLOOKUP(Tableau25791113[[#This Row],[PLACE RIEC]],PointsClassement[],2,FALSE)</f>
        <v xml:space="preserve"> </v>
      </c>
      <c r="I13" s="5">
        <v>7</v>
      </c>
      <c r="J13" s="8">
        <f>VLOOKUP(Tableau25791113[[#This Row],[PLACE QUIMPERLE]],PointsClassement[],2,FALSE)</f>
        <v>70</v>
      </c>
      <c r="K13" s="5" t="s">
        <v>2</v>
      </c>
      <c r="L13" s="8" t="str">
        <f>VLOOKUP(Tableau25791113[[#This Row],[PLACE ERGUE]],PointsClassement[],2,FALSE)</f>
        <v xml:space="preserve"> </v>
      </c>
      <c r="M13" s="5" t="s">
        <v>2</v>
      </c>
      <c r="N13" s="8" t="str">
        <f>VLOOKUP(Tableau25791113[[#This Row],[PLACE TREGUNC]],PointsClassement[],2,FALSE)</f>
        <v xml:space="preserve"> </v>
      </c>
      <c r="O13" s="5" t="s">
        <v>2</v>
      </c>
      <c r="P13" s="8" t="str">
        <f>VLOOKUP(Tableau25791113[[#This Row],[PLACE SCAER]],PointsClassement[],2,FALSE)</f>
        <v xml:space="preserve"> </v>
      </c>
      <c r="Q13" s="5" t="s">
        <v>2</v>
      </c>
      <c r="R13" s="8" t="str">
        <f>VLOOKUP(Tableau25791113[[#This Row],[PLACE GOUEZEC]],PointsClassement[],2,FALSE)</f>
        <v xml:space="preserve"> </v>
      </c>
      <c r="S13" s="8">
        <v>0</v>
      </c>
      <c r="T13" s="6" t="s">
        <v>2</v>
      </c>
      <c r="U13" s="7">
        <f>SUM(F13,H13,J13,L13,N13,P13,R13,T13,Tableau25791113[[#This Row],[JOKER]])</f>
        <v>145</v>
      </c>
    </row>
    <row r="14" spans="1:21" x14ac:dyDescent="0.35">
      <c r="A14">
        <v>9</v>
      </c>
      <c r="B14" t="s">
        <v>115</v>
      </c>
      <c r="C14" t="s">
        <v>116</v>
      </c>
      <c r="D14" t="s">
        <v>101</v>
      </c>
      <c r="E14" s="3">
        <v>8</v>
      </c>
      <c r="F14" s="8">
        <f>VLOOKUP(Tableau25791113[[#This Row],[PLACE QUIMPER]],PointsClassement[],2,FALSE)</f>
        <v>65</v>
      </c>
      <c r="G14" s="5">
        <v>5</v>
      </c>
      <c r="H14" s="8">
        <f>VLOOKUP(Tableau25791113[[#This Row],[PLACE RIEC]],PointsClassement[],2,FALSE)</f>
        <v>80</v>
      </c>
      <c r="I14" s="5" t="s">
        <v>2</v>
      </c>
      <c r="J14" s="8" t="str">
        <f>VLOOKUP(Tableau25791113[[#This Row],[PLACE QUIMPERLE]],PointsClassement[],2,FALSE)</f>
        <v xml:space="preserve"> </v>
      </c>
      <c r="K14" s="5" t="s">
        <v>2</v>
      </c>
      <c r="L14" s="8" t="str">
        <f>VLOOKUP(Tableau25791113[[#This Row],[PLACE ERGUE]],PointsClassement[],2,FALSE)</f>
        <v xml:space="preserve"> </v>
      </c>
      <c r="M14" s="5" t="s">
        <v>2</v>
      </c>
      <c r="N14" s="8" t="str">
        <f>VLOOKUP(Tableau25791113[[#This Row],[PLACE TREGUNC]],PointsClassement[],2,FALSE)</f>
        <v xml:space="preserve"> </v>
      </c>
      <c r="O14" s="5" t="s">
        <v>2</v>
      </c>
      <c r="P14" s="8" t="str">
        <f>VLOOKUP(Tableau25791113[[#This Row],[PLACE SCAER]],PointsClassement[],2,FALSE)</f>
        <v xml:space="preserve"> </v>
      </c>
      <c r="Q14" s="5" t="s">
        <v>2</v>
      </c>
      <c r="R14" s="8" t="str">
        <f>VLOOKUP(Tableau25791113[[#This Row],[PLACE GOUEZEC]],PointsClassement[],2,FALSE)</f>
        <v xml:space="preserve"> </v>
      </c>
      <c r="S14" s="8">
        <v>0</v>
      </c>
      <c r="T14" s="6" t="s">
        <v>2</v>
      </c>
      <c r="U14" s="7">
        <f>SUM(F14,H14,J14,L14,N14,P14,R14,T14,Tableau25791113[[#This Row],[JOKER]])</f>
        <v>145</v>
      </c>
    </row>
    <row r="15" spans="1:21" x14ac:dyDescent="0.35">
      <c r="A15">
        <v>10</v>
      </c>
      <c r="B15" t="s">
        <v>75</v>
      </c>
      <c r="C15" t="s">
        <v>76</v>
      </c>
      <c r="D15" t="s">
        <v>77</v>
      </c>
      <c r="E15" s="3">
        <v>9</v>
      </c>
      <c r="F15" s="8">
        <f>VLOOKUP(Tableau25791113[[#This Row],[PLACE QUIMPER]],PointsClassement[],2,FALSE)</f>
        <v>60</v>
      </c>
      <c r="G15" s="5" t="s">
        <v>2</v>
      </c>
      <c r="H15" s="8" t="str">
        <f>VLOOKUP(Tableau25791113[[#This Row],[PLACE RIEC]],PointsClassement[],2,FALSE)</f>
        <v xml:space="preserve"> </v>
      </c>
      <c r="I15" s="5">
        <v>5</v>
      </c>
      <c r="J15" s="8">
        <f>VLOOKUP(Tableau25791113[[#This Row],[PLACE QUIMPERLE]],PointsClassement[],2,FALSE)</f>
        <v>80</v>
      </c>
      <c r="K15" s="5" t="s">
        <v>2</v>
      </c>
      <c r="L15" s="8" t="str">
        <f>VLOOKUP(Tableau25791113[[#This Row],[PLACE ERGUE]],PointsClassement[],2,FALSE)</f>
        <v xml:space="preserve"> </v>
      </c>
      <c r="M15" s="5" t="s">
        <v>2</v>
      </c>
      <c r="N15" s="8" t="str">
        <f>VLOOKUP(Tableau25791113[[#This Row],[PLACE TREGUNC]],PointsClassement[],2,FALSE)</f>
        <v xml:space="preserve"> </v>
      </c>
      <c r="O15" s="5" t="s">
        <v>2</v>
      </c>
      <c r="P15" s="8" t="str">
        <f>VLOOKUP(Tableau25791113[[#This Row],[PLACE SCAER]],PointsClassement[],2,FALSE)</f>
        <v xml:space="preserve"> </v>
      </c>
      <c r="Q15" s="5" t="s">
        <v>2</v>
      </c>
      <c r="R15" s="8" t="str">
        <f>VLOOKUP(Tableau25791113[[#This Row],[PLACE GOUEZEC]],PointsClassement[],2,FALSE)</f>
        <v xml:space="preserve"> </v>
      </c>
      <c r="S15" s="8">
        <v>0</v>
      </c>
      <c r="T15" s="6" t="s">
        <v>2</v>
      </c>
      <c r="U15" s="7">
        <f>SUM(F15,H15,J15,L15,N15,P15,R15,T15,Tableau25791113[[#This Row],[JOKER]])</f>
        <v>140</v>
      </c>
    </row>
    <row r="16" spans="1:21" x14ac:dyDescent="0.35">
      <c r="A16">
        <v>11</v>
      </c>
      <c r="B16" t="s">
        <v>396</v>
      </c>
      <c r="C16" t="s">
        <v>195</v>
      </c>
      <c r="D16" t="s">
        <v>64</v>
      </c>
      <c r="E16" s="3">
        <v>16</v>
      </c>
      <c r="F16" s="8">
        <f>VLOOKUP(Tableau25791113[[#This Row],[PLACE QUIMPER]],PointsClassement[],2,FALSE)</f>
        <v>25</v>
      </c>
      <c r="G16" s="5">
        <v>7</v>
      </c>
      <c r="H16" s="8">
        <f>VLOOKUP(Tableau25791113[[#This Row],[PLACE RIEC]],PointsClassement[],2,FALSE)</f>
        <v>70</v>
      </c>
      <c r="I16" s="5">
        <v>14</v>
      </c>
      <c r="J16" s="8">
        <f>VLOOKUP(Tableau25791113[[#This Row],[PLACE QUIMPERLE]],PointsClassement[],2,FALSE)</f>
        <v>35</v>
      </c>
      <c r="K16" s="5" t="s">
        <v>2</v>
      </c>
      <c r="L16" s="8" t="str">
        <f>VLOOKUP(Tableau25791113[[#This Row],[PLACE ERGUE]],PointsClassement[],2,FALSE)</f>
        <v xml:space="preserve"> </v>
      </c>
      <c r="M16" s="5" t="s">
        <v>2</v>
      </c>
      <c r="N16" s="8" t="str">
        <f>VLOOKUP(Tableau25791113[[#This Row],[PLACE TREGUNC]],PointsClassement[],2,FALSE)</f>
        <v xml:space="preserve"> </v>
      </c>
      <c r="O16" s="5" t="s">
        <v>2</v>
      </c>
      <c r="P16" s="8" t="str">
        <f>VLOOKUP(Tableau25791113[[#This Row],[PLACE SCAER]],PointsClassement[],2,FALSE)</f>
        <v xml:space="preserve"> </v>
      </c>
      <c r="Q16" s="5" t="s">
        <v>2</v>
      </c>
      <c r="R16" s="8" t="str">
        <f>VLOOKUP(Tableau25791113[[#This Row],[PLACE GOUEZEC]],PointsClassement[],2,FALSE)</f>
        <v xml:space="preserve"> </v>
      </c>
      <c r="S16" s="8"/>
      <c r="T16" s="6" t="s">
        <v>2</v>
      </c>
      <c r="U16" s="7">
        <f>SUM(F16,H16,J16,L16,N16,P16,R16,T16,Tableau25791113[[#This Row],[JOKER]])</f>
        <v>130</v>
      </c>
    </row>
    <row r="17" spans="1:21" x14ac:dyDescent="0.35">
      <c r="A17">
        <v>12</v>
      </c>
      <c r="B17" t="s">
        <v>205</v>
      </c>
      <c r="C17" t="s">
        <v>206</v>
      </c>
      <c r="D17" t="s">
        <v>64</v>
      </c>
      <c r="E17" s="3">
        <v>14</v>
      </c>
      <c r="F17" s="8">
        <f>VLOOKUP(Tableau25791113[[#This Row],[PLACE QUIMPER]],PointsClassement[],2,FALSE)</f>
        <v>35</v>
      </c>
      <c r="G17" s="5">
        <v>15</v>
      </c>
      <c r="H17" s="8">
        <f>VLOOKUP(Tableau25791113[[#This Row],[PLACE RIEC]],PointsClassement[],2,FALSE)</f>
        <v>30</v>
      </c>
      <c r="I17" s="5">
        <v>13</v>
      </c>
      <c r="J17" s="8">
        <f>VLOOKUP(Tableau25791113[[#This Row],[PLACE QUIMPERLE]],PointsClassement[],2,FALSE)</f>
        <v>40</v>
      </c>
      <c r="K17" s="5" t="s">
        <v>2</v>
      </c>
      <c r="L17" s="8" t="str">
        <f>VLOOKUP(Tableau25791113[[#This Row],[PLACE ERGUE]],PointsClassement[],2,FALSE)</f>
        <v xml:space="preserve"> </v>
      </c>
      <c r="M17" s="5" t="s">
        <v>2</v>
      </c>
      <c r="N17" s="8" t="str">
        <f>VLOOKUP(Tableau25791113[[#This Row],[PLACE TREGUNC]],PointsClassement[],2,FALSE)</f>
        <v xml:space="preserve"> </v>
      </c>
      <c r="O17" s="5" t="s">
        <v>2</v>
      </c>
      <c r="P17" s="8" t="str">
        <f>VLOOKUP(Tableau25791113[[#This Row],[PLACE SCAER]],PointsClassement[],2,FALSE)</f>
        <v xml:space="preserve"> </v>
      </c>
      <c r="Q17" s="5" t="s">
        <v>2</v>
      </c>
      <c r="R17" s="8" t="str">
        <f>VLOOKUP(Tableau25791113[[#This Row],[PLACE GOUEZEC]],PointsClassement[],2,FALSE)</f>
        <v xml:space="preserve"> </v>
      </c>
      <c r="S17" s="8"/>
      <c r="T17" s="6" t="s">
        <v>2</v>
      </c>
      <c r="U17" s="7">
        <f>SUM(F17,H17,J17,L17,N17,P17,R17,T17,Tableau25791113[[#This Row],[JOKER]])</f>
        <v>105</v>
      </c>
    </row>
    <row r="18" spans="1:21" x14ac:dyDescent="0.35">
      <c r="A18">
        <v>13</v>
      </c>
      <c r="B18" t="s">
        <v>110</v>
      </c>
      <c r="C18" t="s">
        <v>111</v>
      </c>
      <c r="D18" t="s">
        <v>66</v>
      </c>
      <c r="E18" s="3">
        <v>12</v>
      </c>
      <c r="F18" s="8">
        <f>VLOOKUP(Tableau25791113[[#This Row],[PLACE QUIMPER]],PointsClassement[],2,FALSE)</f>
        <v>45</v>
      </c>
      <c r="G18" s="5" t="s">
        <v>2</v>
      </c>
      <c r="H18" s="8" t="str">
        <f>VLOOKUP(Tableau25791113[[#This Row],[PLACE RIEC]],PointsClassement[],2,FALSE)</f>
        <v xml:space="preserve"> </v>
      </c>
      <c r="I18" s="5">
        <v>11</v>
      </c>
      <c r="J18" s="8">
        <f>VLOOKUP(Tableau25791113[[#This Row],[PLACE QUIMPERLE]],PointsClassement[],2,FALSE)</f>
        <v>50</v>
      </c>
      <c r="K18" s="5" t="s">
        <v>2</v>
      </c>
      <c r="L18" s="8" t="str">
        <f>VLOOKUP(Tableau25791113[[#This Row],[PLACE ERGUE]],PointsClassement[],2,FALSE)</f>
        <v xml:space="preserve"> </v>
      </c>
      <c r="M18" s="5" t="s">
        <v>2</v>
      </c>
      <c r="N18" s="8" t="str">
        <f>VLOOKUP(Tableau25791113[[#This Row],[PLACE TREGUNC]],PointsClassement[],2,FALSE)</f>
        <v xml:space="preserve"> </v>
      </c>
      <c r="O18" s="5" t="s">
        <v>2</v>
      </c>
      <c r="P18" s="8" t="str">
        <f>VLOOKUP(Tableau25791113[[#This Row],[PLACE SCAER]],PointsClassement[],2,FALSE)</f>
        <v xml:space="preserve"> </v>
      </c>
      <c r="Q18" s="5" t="s">
        <v>2</v>
      </c>
      <c r="R18" s="8" t="str">
        <f>VLOOKUP(Tableau25791113[[#This Row],[PLACE GOUEZEC]],PointsClassement[],2,FALSE)</f>
        <v xml:space="preserve"> </v>
      </c>
      <c r="S18" s="8">
        <v>0</v>
      </c>
      <c r="T18" s="6" t="s">
        <v>2</v>
      </c>
      <c r="U18" s="7">
        <f>SUM(F18,H18,J18,L18,N18,P18,R18,T18,Tableau25791113[[#This Row],[JOKER]])</f>
        <v>95</v>
      </c>
    </row>
    <row r="19" spans="1:21" x14ac:dyDescent="0.35">
      <c r="A19">
        <v>14</v>
      </c>
      <c r="B19" t="s">
        <v>117</v>
      </c>
      <c r="C19" t="s">
        <v>118</v>
      </c>
      <c r="D19" t="s">
        <v>119</v>
      </c>
      <c r="E19" s="3" t="s">
        <v>2</v>
      </c>
      <c r="F19" s="8" t="str">
        <f>VLOOKUP(Tableau25791113[[#This Row],[PLACE QUIMPER]],PointsClassement[],2,FALSE)</f>
        <v xml:space="preserve"> </v>
      </c>
      <c r="G19" s="5">
        <v>6</v>
      </c>
      <c r="H19" s="8">
        <f>VLOOKUP(Tableau25791113[[#This Row],[PLACE RIEC]],PointsClassement[],2,FALSE)</f>
        <v>75</v>
      </c>
      <c r="I19" s="5">
        <v>17</v>
      </c>
      <c r="J19" s="8">
        <f>VLOOKUP(Tableau25791113[[#This Row],[PLACE QUIMPERLE]],PointsClassement[],2,FALSE)</f>
        <v>20</v>
      </c>
      <c r="K19" s="5" t="s">
        <v>2</v>
      </c>
      <c r="L19" s="8" t="str">
        <f>VLOOKUP(Tableau25791113[[#This Row],[PLACE ERGUE]],PointsClassement[],2,FALSE)</f>
        <v xml:space="preserve"> </v>
      </c>
      <c r="M19" s="5" t="s">
        <v>2</v>
      </c>
      <c r="N19" s="8" t="str">
        <f>VLOOKUP(Tableau25791113[[#This Row],[PLACE TREGUNC]],PointsClassement[],2,FALSE)</f>
        <v xml:space="preserve"> </v>
      </c>
      <c r="O19" s="5" t="s">
        <v>2</v>
      </c>
      <c r="P19" s="8" t="str">
        <f>VLOOKUP(Tableau25791113[[#This Row],[PLACE SCAER]],PointsClassement[],2,FALSE)</f>
        <v xml:space="preserve"> </v>
      </c>
      <c r="Q19" s="5" t="s">
        <v>2</v>
      </c>
      <c r="R19" s="8" t="str">
        <f>VLOOKUP(Tableau25791113[[#This Row],[PLACE GOUEZEC]],PointsClassement[],2,FALSE)</f>
        <v xml:space="preserve"> </v>
      </c>
      <c r="S19" s="8">
        <v>0</v>
      </c>
      <c r="T19" s="6" t="s">
        <v>2</v>
      </c>
      <c r="U19" s="7">
        <f>SUM(F19,H19,J19,L19,N19,P19,R19,T19,Tableau25791113[[#This Row],[JOKER]])</f>
        <v>95</v>
      </c>
    </row>
    <row r="20" spans="1:21" x14ac:dyDescent="0.35">
      <c r="A20">
        <v>15</v>
      </c>
      <c r="B20" t="s">
        <v>472</v>
      </c>
      <c r="C20" t="s">
        <v>473</v>
      </c>
      <c r="D20" t="s">
        <v>82</v>
      </c>
      <c r="E20" s="3" t="s">
        <v>2</v>
      </c>
      <c r="F20" s="8" t="str">
        <f>VLOOKUP(Tableau25791113[[#This Row],[PLACE QUIMPER]],PointsClassement[],2,FALSE)</f>
        <v xml:space="preserve"> </v>
      </c>
      <c r="G20" s="5" t="s">
        <v>2</v>
      </c>
      <c r="H20" s="8" t="str">
        <f>VLOOKUP(Tableau25791113[[#This Row],[PLACE RIEC]],PointsClassement[],2,FALSE)</f>
        <v xml:space="preserve"> </v>
      </c>
      <c r="I20" s="5">
        <v>4</v>
      </c>
      <c r="J20" s="8">
        <f>VLOOKUP(Tableau25791113[[#This Row],[PLACE QUIMPERLE]],PointsClassement[],2,FALSE)</f>
        <v>85</v>
      </c>
      <c r="K20" s="5" t="s">
        <v>2</v>
      </c>
      <c r="L20" s="8" t="str">
        <f>VLOOKUP(Tableau25791113[[#This Row],[PLACE ERGUE]],PointsClassement[],2,FALSE)</f>
        <v xml:space="preserve"> </v>
      </c>
      <c r="M20" s="5" t="s">
        <v>2</v>
      </c>
      <c r="N20" s="8" t="str">
        <f>VLOOKUP(Tableau25791113[[#This Row],[PLACE TREGUNC]],PointsClassement[],2,FALSE)</f>
        <v xml:space="preserve"> </v>
      </c>
      <c r="O20" s="5" t="s">
        <v>2</v>
      </c>
      <c r="P20" s="8" t="str">
        <f>VLOOKUP(Tableau25791113[[#This Row],[PLACE SCAER]],PointsClassement[],2,FALSE)</f>
        <v xml:space="preserve"> </v>
      </c>
      <c r="Q20" s="5" t="s">
        <v>2</v>
      </c>
      <c r="R20" s="8" t="str">
        <f>VLOOKUP(Tableau25791113[[#This Row],[PLACE GOUEZEC]],PointsClassement[],2,FALSE)</f>
        <v xml:space="preserve"> </v>
      </c>
      <c r="S20" s="8">
        <v>0</v>
      </c>
      <c r="T20" s="6" t="s">
        <v>2</v>
      </c>
      <c r="U20" s="7">
        <f>SUM(F20,H20,J20,L20,N20,P20,R20,T20,Tableau25791113[[#This Row],[JOKER]])</f>
        <v>85</v>
      </c>
    </row>
    <row r="21" spans="1:21" x14ac:dyDescent="0.35">
      <c r="A21">
        <v>16</v>
      </c>
      <c r="B21" t="s">
        <v>397</v>
      </c>
      <c r="C21" t="s">
        <v>153</v>
      </c>
      <c r="D21" t="s">
        <v>69</v>
      </c>
      <c r="E21" s="3" t="s">
        <v>2</v>
      </c>
      <c r="F21" s="8" t="str">
        <f>VLOOKUP(Tableau25791113[[#This Row],[PLACE QUIMPER]],PointsClassement[],2,FALSE)</f>
        <v xml:space="preserve"> </v>
      </c>
      <c r="G21" s="5">
        <v>4</v>
      </c>
      <c r="H21" s="8">
        <f>VLOOKUP(Tableau25791113[[#This Row],[PLACE RIEC]],PointsClassement[],2,FALSE)</f>
        <v>85</v>
      </c>
      <c r="I21" s="5" t="s">
        <v>2</v>
      </c>
      <c r="J21" s="8" t="str">
        <f>VLOOKUP(Tableau25791113[[#This Row],[PLACE QUIMPERLE]],PointsClassement[],2,FALSE)</f>
        <v xml:space="preserve"> </v>
      </c>
      <c r="K21" s="5" t="s">
        <v>2</v>
      </c>
      <c r="L21" s="8" t="str">
        <f>VLOOKUP(Tableau25791113[[#This Row],[PLACE ERGUE]],PointsClassement[],2,FALSE)</f>
        <v xml:space="preserve"> </v>
      </c>
      <c r="M21" s="5" t="s">
        <v>2</v>
      </c>
      <c r="N21" s="8" t="str">
        <f>VLOOKUP(Tableau25791113[[#This Row],[PLACE TREGUNC]],PointsClassement[],2,FALSE)</f>
        <v xml:space="preserve"> </v>
      </c>
      <c r="O21" s="5" t="s">
        <v>2</v>
      </c>
      <c r="P21" s="8" t="str">
        <f>VLOOKUP(Tableau25791113[[#This Row],[PLACE SCAER]],PointsClassement[],2,FALSE)</f>
        <v xml:space="preserve"> </v>
      </c>
      <c r="Q21" s="5" t="s">
        <v>2</v>
      </c>
      <c r="R21" s="8" t="str">
        <f>VLOOKUP(Tableau25791113[[#This Row],[PLACE GOUEZEC]],PointsClassement[],2,FALSE)</f>
        <v xml:space="preserve"> </v>
      </c>
      <c r="S21" s="8">
        <v>0</v>
      </c>
      <c r="T21" s="6" t="s">
        <v>2</v>
      </c>
      <c r="U21" s="7">
        <f>SUM(F21,H21,J21,L21,N21,P21,R21,T21,Tableau25791113[[#This Row],[JOKER]])</f>
        <v>85</v>
      </c>
    </row>
    <row r="22" spans="1:21" x14ac:dyDescent="0.35">
      <c r="A22">
        <v>17</v>
      </c>
      <c r="B22" t="s">
        <v>194</v>
      </c>
      <c r="C22" t="s">
        <v>195</v>
      </c>
      <c r="D22" t="s">
        <v>66</v>
      </c>
      <c r="E22" s="3">
        <v>5</v>
      </c>
      <c r="F22" s="8">
        <f>VLOOKUP(Tableau25791113[[#This Row],[PLACE QUIMPER]],PointsClassement[],2,FALSE)</f>
        <v>80</v>
      </c>
      <c r="G22" s="5" t="s">
        <v>2</v>
      </c>
      <c r="H22" s="8" t="str">
        <f>VLOOKUP(Tableau25791113[[#This Row],[PLACE RIEC]],PointsClassement[],2,FALSE)</f>
        <v xml:space="preserve"> </v>
      </c>
      <c r="I22" s="5" t="s">
        <v>3</v>
      </c>
      <c r="J22" s="8">
        <f>VLOOKUP(Tableau25791113[[#This Row],[PLACE QUIMPERLE]],PointsClassement[],2,FALSE)</f>
        <v>5</v>
      </c>
      <c r="K22" s="5" t="s">
        <v>2</v>
      </c>
      <c r="L22" s="8" t="str">
        <f>VLOOKUP(Tableau25791113[[#This Row],[PLACE ERGUE]],PointsClassement[],2,FALSE)</f>
        <v xml:space="preserve"> </v>
      </c>
      <c r="M22" s="5" t="s">
        <v>2</v>
      </c>
      <c r="N22" s="8" t="str">
        <f>VLOOKUP(Tableau25791113[[#This Row],[PLACE TREGUNC]],PointsClassement[],2,FALSE)</f>
        <v xml:space="preserve"> </v>
      </c>
      <c r="O22" s="5" t="s">
        <v>2</v>
      </c>
      <c r="P22" s="8" t="str">
        <f>VLOOKUP(Tableau25791113[[#This Row],[PLACE SCAER]],PointsClassement[],2,FALSE)</f>
        <v xml:space="preserve"> </v>
      </c>
      <c r="Q22" s="5" t="s">
        <v>2</v>
      </c>
      <c r="R22" s="8" t="str">
        <f>VLOOKUP(Tableau25791113[[#This Row],[PLACE GOUEZEC]],PointsClassement[],2,FALSE)</f>
        <v xml:space="preserve"> </v>
      </c>
      <c r="S22" s="8">
        <v>0</v>
      </c>
      <c r="T22" s="6" t="s">
        <v>2</v>
      </c>
      <c r="U22" s="7">
        <f>SUM(F22,H22,J22,L22,N22,P22,R22,T22,Tableau25791113[[#This Row],[JOKER]])</f>
        <v>85</v>
      </c>
    </row>
    <row r="23" spans="1:21" x14ac:dyDescent="0.35">
      <c r="A23">
        <v>18</v>
      </c>
      <c r="B23" t="s">
        <v>243</v>
      </c>
      <c r="C23" t="s">
        <v>244</v>
      </c>
      <c r="D23" t="s">
        <v>225</v>
      </c>
      <c r="E23" s="3">
        <v>17</v>
      </c>
      <c r="F23" s="8">
        <f>VLOOKUP(Tableau25791113[[#This Row],[PLACE QUIMPER]],PointsClassement[],2,FALSE)</f>
        <v>20</v>
      </c>
      <c r="G23" s="5">
        <v>10</v>
      </c>
      <c r="H23" s="8">
        <f>VLOOKUP(Tableau25791113[[#This Row],[PLACE RIEC]],PointsClassement[],2,FALSE)</f>
        <v>55</v>
      </c>
      <c r="I23" s="5">
        <v>29</v>
      </c>
      <c r="J23" s="8">
        <f>VLOOKUP(Tableau25791113[[#This Row],[PLACE QUIMPERLE]],PointsClassement[],2,FALSE)</f>
        <v>5</v>
      </c>
      <c r="K23" s="5" t="s">
        <v>2</v>
      </c>
      <c r="L23" s="8" t="str">
        <f>VLOOKUP(Tableau25791113[[#This Row],[PLACE ERGUE]],PointsClassement[],2,FALSE)</f>
        <v xml:space="preserve"> </v>
      </c>
      <c r="M23" s="5" t="s">
        <v>2</v>
      </c>
      <c r="N23" s="8" t="str">
        <f>VLOOKUP(Tableau25791113[[#This Row],[PLACE TREGUNC]],PointsClassement[],2,FALSE)</f>
        <v xml:space="preserve"> </v>
      </c>
      <c r="O23" s="5" t="s">
        <v>2</v>
      </c>
      <c r="P23" s="8" t="str">
        <f>VLOOKUP(Tableau25791113[[#This Row],[PLACE SCAER]],PointsClassement[],2,FALSE)</f>
        <v xml:space="preserve"> </v>
      </c>
      <c r="Q23" s="5" t="s">
        <v>2</v>
      </c>
      <c r="R23" s="8" t="str">
        <f>VLOOKUP(Tableau25791113[[#This Row],[PLACE GOUEZEC]],PointsClassement[],2,FALSE)</f>
        <v xml:space="preserve"> </v>
      </c>
      <c r="S23" s="8"/>
      <c r="T23" s="6" t="s">
        <v>2</v>
      </c>
      <c r="U23" s="7">
        <f>SUM(F23,H23,J23,L23,N23,P23,R23,T23,Tableau25791113[[#This Row],[JOKER]])</f>
        <v>80</v>
      </c>
    </row>
    <row r="24" spans="1:21" x14ac:dyDescent="0.35">
      <c r="A24">
        <v>19</v>
      </c>
      <c r="B24" t="s">
        <v>395</v>
      </c>
      <c r="C24" t="s">
        <v>153</v>
      </c>
      <c r="D24" t="s">
        <v>86</v>
      </c>
      <c r="E24" s="3">
        <v>15</v>
      </c>
      <c r="F24" s="8">
        <f>VLOOKUP(Tableau25791113[[#This Row],[PLACE QUIMPER]],PointsClassement[],2,FALSE)</f>
        <v>30</v>
      </c>
      <c r="G24" s="5">
        <v>11</v>
      </c>
      <c r="H24" s="8">
        <f>VLOOKUP(Tableau25791113[[#This Row],[PLACE RIEC]],PointsClassement[],2,FALSE)</f>
        <v>50</v>
      </c>
      <c r="I24" s="5" t="s">
        <v>2</v>
      </c>
      <c r="J24" s="8" t="str">
        <f>VLOOKUP(Tableau25791113[[#This Row],[PLACE QUIMPERLE]],PointsClassement[],2,FALSE)</f>
        <v xml:space="preserve"> </v>
      </c>
      <c r="K24" s="5" t="s">
        <v>2</v>
      </c>
      <c r="L24" s="8" t="str">
        <f>VLOOKUP(Tableau25791113[[#This Row],[PLACE ERGUE]],PointsClassement[],2,FALSE)</f>
        <v xml:space="preserve"> </v>
      </c>
      <c r="M24" s="5" t="s">
        <v>2</v>
      </c>
      <c r="N24" s="8" t="str">
        <f>VLOOKUP(Tableau25791113[[#This Row],[PLACE TREGUNC]],PointsClassement[],2,FALSE)</f>
        <v xml:space="preserve"> </v>
      </c>
      <c r="O24" s="5" t="s">
        <v>2</v>
      </c>
      <c r="P24" s="8" t="str">
        <f>VLOOKUP(Tableau25791113[[#This Row],[PLACE SCAER]],PointsClassement[],2,FALSE)</f>
        <v xml:space="preserve"> </v>
      </c>
      <c r="Q24" s="5" t="s">
        <v>2</v>
      </c>
      <c r="R24" s="8" t="str">
        <f>VLOOKUP(Tableau25791113[[#This Row],[PLACE GOUEZEC]],PointsClassement[],2,FALSE)</f>
        <v xml:space="preserve"> </v>
      </c>
      <c r="S24" s="8">
        <v>0</v>
      </c>
      <c r="T24" s="6" t="s">
        <v>2</v>
      </c>
      <c r="U24" s="7">
        <f>SUM(F24,H24,J24,L24,N24,P24,R24,T24,Tableau25791113[[#This Row],[JOKER]])</f>
        <v>80</v>
      </c>
    </row>
    <row r="25" spans="1:21" x14ac:dyDescent="0.35">
      <c r="A25">
        <v>20</v>
      </c>
      <c r="B25" t="s">
        <v>105</v>
      </c>
      <c r="C25" t="s">
        <v>226</v>
      </c>
      <c r="D25" t="s">
        <v>86</v>
      </c>
      <c r="E25" s="3" t="s">
        <v>2</v>
      </c>
      <c r="F25" s="8" t="str">
        <f>VLOOKUP(Tableau25791113[[#This Row],[PLACE QUIMPER]],PointsClassement[],2,FALSE)</f>
        <v xml:space="preserve"> </v>
      </c>
      <c r="G25" s="5">
        <v>8</v>
      </c>
      <c r="H25" s="8">
        <f>VLOOKUP(Tableau25791113[[#This Row],[PLACE RIEC]],PointsClassement[],2,FALSE)</f>
        <v>65</v>
      </c>
      <c r="I25" s="5" t="s">
        <v>2</v>
      </c>
      <c r="J25" s="8" t="str">
        <f>VLOOKUP(Tableau25791113[[#This Row],[PLACE QUIMPERLE]],PointsClassement[],2,FALSE)</f>
        <v xml:space="preserve"> </v>
      </c>
      <c r="K25" s="5" t="s">
        <v>2</v>
      </c>
      <c r="L25" s="8" t="str">
        <f>VLOOKUP(Tableau25791113[[#This Row],[PLACE ERGUE]],PointsClassement[],2,FALSE)</f>
        <v xml:space="preserve"> </v>
      </c>
      <c r="M25" s="5" t="s">
        <v>2</v>
      </c>
      <c r="N25" s="8" t="str">
        <f>VLOOKUP(Tableau25791113[[#This Row],[PLACE TREGUNC]],PointsClassement[],2,FALSE)</f>
        <v xml:space="preserve"> </v>
      </c>
      <c r="O25" s="5" t="s">
        <v>2</v>
      </c>
      <c r="P25" s="8" t="str">
        <f>VLOOKUP(Tableau25791113[[#This Row],[PLACE SCAER]],PointsClassement[],2,FALSE)</f>
        <v xml:space="preserve"> </v>
      </c>
      <c r="Q25" s="5" t="s">
        <v>2</v>
      </c>
      <c r="R25" s="8" t="str">
        <f>VLOOKUP(Tableau25791113[[#This Row],[PLACE GOUEZEC]],PointsClassement[],2,FALSE)</f>
        <v xml:space="preserve"> </v>
      </c>
      <c r="S25" s="8">
        <v>0</v>
      </c>
      <c r="T25" s="6" t="s">
        <v>2</v>
      </c>
      <c r="U25" s="7">
        <f>SUM(F25,H25,J25,L25,N25,P25,R25,T25,Tableau25791113[[#This Row],[JOKER]])</f>
        <v>65</v>
      </c>
    </row>
    <row r="26" spans="1:21" x14ac:dyDescent="0.35">
      <c r="A26">
        <v>21</v>
      </c>
      <c r="B26" t="s">
        <v>158</v>
      </c>
      <c r="C26" t="s">
        <v>161</v>
      </c>
      <c r="D26" t="s">
        <v>69</v>
      </c>
      <c r="E26" s="3">
        <v>20</v>
      </c>
      <c r="F26" s="8">
        <f>VLOOKUP(Tableau25791113[[#This Row],[PLACE QUIMPER]],PointsClassement[],2,FALSE)</f>
        <v>5</v>
      </c>
      <c r="G26" s="5">
        <v>9</v>
      </c>
      <c r="H26" s="8">
        <f>VLOOKUP(Tableau25791113[[#This Row],[PLACE RIEC]],PointsClassement[],2,FALSE)</f>
        <v>60</v>
      </c>
      <c r="I26" s="5" t="s">
        <v>2</v>
      </c>
      <c r="J26" s="8" t="str">
        <f>VLOOKUP(Tableau25791113[[#This Row],[PLACE QUIMPERLE]],PointsClassement[],2,FALSE)</f>
        <v xml:space="preserve"> </v>
      </c>
      <c r="K26" s="5" t="s">
        <v>2</v>
      </c>
      <c r="L26" s="8" t="str">
        <f>VLOOKUP(Tableau25791113[[#This Row],[PLACE ERGUE]],PointsClassement[],2,FALSE)</f>
        <v xml:space="preserve"> </v>
      </c>
      <c r="M26" s="5" t="s">
        <v>2</v>
      </c>
      <c r="N26" s="8" t="str">
        <f>VLOOKUP(Tableau25791113[[#This Row],[PLACE TREGUNC]],PointsClassement[],2,FALSE)</f>
        <v xml:space="preserve"> </v>
      </c>
      <c r="O26" s="5" t="s">
        <v>2</v>
      </c>
      <c r="P26" s="8" t="str">
        <f>VLOOKUP(Tableau25791113[[#This Row],[PLACE SCAER]],PointsClassement[],2,FALSE)</f>
        <v xml:space="preserve"> </v>
      </c>
      <c r="Q26" s="5" t="s">
        <v>2</v>
      </c>
      <c r="R26" s="8" t="str">
        <f>VLOOKUP(Tableau25791113[[#This Row],[PLACE GOUEZEC]],PointsClassement[],2,FALSE)</f>
        <v xml:space="preserve"> </v>
      </c>
      <c r="S26" s="8">
        <v>0</v>
      </c>
      <c r="T26" s="6" t="s">
        <v>2</v>
      </c>
      <c r="U26" s="7">
        <f>SUM(F26,H26,J26,L26,N26,P26,R26,T26,Tableau25791113[[#This Row],[JOKER]])</f>
        <v>65</v>
      </c>
    </row>
    <row r="27" spans="1:21" x14ac:dyDescent="0.35">
      <c r="A27">
        <v>22</v>
      </c>
      <c r="B27" t="s">
        <v>474</v>
      </c>
      <c r="C27" t="s">
        <v>475</v>
      </c>
      <c r="D27" t="s">
        <v>64</v>
      </c>
      <c r="E27" s="3" t="s">
        <v>2</v>
      </c>
      <c r="F27" s="8" t="str">
        <f>VLOOKUP(Tableau25791113[[#This Row],[PLACE QUIMPER]],PointsClassement[],2,FALSE)</f>
        <v xml:space="preserve"> </v>
      </c>
      <c r="G27" s="5" t="s">
        <v>2</v>
      </c>
      <c r="H27" s="8" t="str">
        <f>VLOOKUP(Tableau25791113[[#This Row],[PLACE RIEC]],PointsClassement[],2,FALSE)</f>
        <v xml:space="preserve"> </v>
      </c>
      <c r="I27" s="5">
        <v>9</v>
      </c>
      <c r="J27" s="8">
        <f>VLOOKUP(Tableau25791113[[#This Row],[PLACE QUIMPERLE]],PointsClassement[],2,FALSE)</f>
        <v>60</v>
      </c>
      <c r="K27" s="5" t="s">
        <v>2</v>
      </c>
      <c r="L27" s="8" t="str">
        <f>VLOOKUP(Tableau25791113[[#This Row],[PLACE ERGUE]],PointsClassement[],2,FALSE)</f>
        <v xml:space="preserve"> </v>
      </c>
      <c r="M27" s="5" t="s">
        <v>2</v>
      </c>
      <c r="N27" s="8" t="str">
        <f>VLOOKUP(Tableau25791113[[#This Row],[PLACE TREGUNC]],PointsClassement[],2,FALSE)</f>
        <v xml:space="preserve"> </v>
      </c>
      <c r="O27" s="5" t="s">
        <v>2</v>
      </c>
      <c r="P27" s="8" t="str">
        <f>VLOOKUP(Tableau25791113[[#This Row],[PLACE SCAER]],PointsClassement[],2,FALSE)</f>
        <v xml:space="preserve"> </v>
      </c>
      <c r="Q27" s="5" t="s">
        <v>2</v>
      </c>
      <c r="R27" s="8" t="str">
        <f>VLOOKUP(Tableau25791113[[#This Row],[PLACE GOUEZEC]],PointsClassement[],2,FALSE)</f>
        <v xml:space="preserve"> </v>
      </c>
      <c r="S27" s="8">
        <v>0</v>
      </c>
      <c r="T27" s="6" t="s">
        <v>2</v>
      </c>
      <c r="U27" s="7">
        <f>SUM(F27,H27,J27,L27,N27,P27,R27,T27,Tableau25791113[[#This Row],[JOKER]])</f>
        <v>60</v>
      </c>
    </row>
    <row r="28" spans="1:21" x14ac:dyDescent="0.35">
      <c r="A28">
        <v>23</v>
      </c>
      <c r="B28" t="s">
        <v>238</v>
      </c>
      <c r="C28" t="s">
        <v>239</v>
      </c>
      <c r="D28" t="s">
        <v>99</v>
      </c>
      <c r="E28" s="3">
        <v>19</v>
      </c>
      <c r="F28" s="8">
        <f>VLOOKUP(Tableau25791113[[#This Row],[PLACE QUIMPER]],PointsClassement[],2,FALSE)</f>
        <v>10</v>
      </c>
      <c r="G28" s="5">
        <v>12</v>
      </c>
      <c r="H28" s="8">
        <f>VLOOKUP(Tableau25791113[[#This Row],[PLACE RIEC]],PointsClassement[],2,FALSE)</f>
        <v>45</v>
      </c>
      <c r="I28" s="5">
        <v>21</v>
      </c>
      <c r="J28" s="8">
        <f>VLOOKUP(Tableau25791113[[#This Row],[PLACE QUIMPERLE]],PointsClassement[],2,FALSE)</f>
        <v>5</v>
      </c>
      <c r="K28" s="5" t="s">
        <v>2</v>
      </c>
      <c r="L28" s="8" t="str">
        <f>VLOOKUP(Tableau25791113[[#This Row],[PLACE ERGUE]],PointsClassement[],2,FALSE)</f>
        <v xml:space="preserve"> </v>
      </c>
      <c r="M28" s="5" t="s">
        <v>2</v>
      </c>
      <c r="N28" s="8" t="str">
        <f>VLOOKUP(Tableau25791113[[#This Row],[PLACE TREGUNC]],PointsClassement[],2,FALSE)</f>
        <v xml:space="preserve"> </v>
      </c>
      <c r="O28" s="5" t="s">
        <v>2</v>
      </c>
      <c r="P28" s="8" t="str">
        <f>VLOOKUP(Tableau25791113[[#This Row],[PLACE SCAER]],PointsClassement[],2,FALSE)</f>
        <v xml:space="preserve"> </v>
      </c>
      <c r="Q28" s="5" t="s">
        <v>2</v>
      </c>
      <c r="R28" s="8" t="str">
        <f>VLOOKUP(Tableau25791113[[#This Row],[PLACE GOUEZEC]],PointsClassement[],2,FALSE)</f>
        <v xml:space="preserve"> </v>
      </c>
      <c r="S28" s="8"/>
      <c r="T28" s="6" t="s">
        <v>2</v>
      </c>
      <c r="U28" s="7">
        <f>SUM(F28,H28,J28,L28,N28,P28,R28,T28,Tableau25791113[[#This Row],[JOKER]])</f>
        <v>60</v>
      </c>
    </row>
    <row r="29" spans="1:21" x14ac:dyDescent="0.35">
      <c r="A29">
        <v>24</v>
      </c>
      <c r="B29" t="s">
        <v>476</v>
      </c>
      <c r="C29" t="s">
        <v>477</v>
      </c>
      <c r="D29" t="s">
        <v>68</v>
      </c>
      <c r="E29" s="3" t="s">
        <v>2</v>
      </c>
      <c r="F29" s="8" t="str">
        <f>VLOOKUP(Tableau25791113[[#This Row],[PLACE QUIMPER]],PointsClassement[],2,FALSE)</f>
        <v xml:space="preserve"> </v>
      </c>
      <c r="G29" s="5" t="s">
        <v>2</v>
      </c>
      <c r="H29" s="8" t="str">
        <f>VLOOKUP(Tableau25791113[[#This Row],[PLACE RIEC]],PointsClassement[],2,FALSE)</f>
        <v xml:space="preserve"> </v>
      </c>
      <c r="I29" s="5">
        <v>10</v>
      </c>
      <c r="J29" s="8">
        <f>VLOOKUP(Tableau25791113[[#This Row],[PLACE QUIMPERLE]],PointsClassement[],2,FALSE)</f>
        <v>55</v>
      </c>
      <c r="K29" s="5" t="s">
        <v>2</v>
      </c>
      <c r="L29" s="8" t="str">
        <f>VLOOKUP(Tableau25791113[[#This Row],[PLACE ERGUE]],PointsClassement[],2,FALSE)</f>
        <v xml:space="preserve"> </v>
      </c>
      <c r="M29" s="5" t="s">
        <v>2</v>
      </c>
      <c r="N29" s="8" t="str">
        <f>VLOOKUP(Tableau25791113[[#This Row],[PLACE TREGUNC]],PointsClassement[],2,FALSE)</f>
        <v xml:space="preserve"> </v>
      </c>
      <c r="O29" s="5" t="s">
        <v>2</v>
      </c>
      <c r="P29" s="8" t="str">
        <f>VLOOKUP(Tableau25791113[[#This Row],[PLACE SCAER]],PointsClassement[],2,FALSE)</f>
        <v xml:space="preserve"> </v>
      </c>
      <c r="Q29" s="5" t="s">
        <v>2</v>
      </c>
      <c r="R29" s="8" t="str">
        <f>VLOOKUP(Tableau25791113[[#This Row],[PLACE GOUEZEC]],PointsClassement[],2,FALSE)</f>
        <v xml:space="preserve"> </v>
      </c>
      <c r="S29" s="8">
        <v>0</v>
      </c>
      <c r="T29" s="6" t="s">
        <v>2</v>
      </c>
      <c r="U29" s="7">
        <f>SUM(F29,H29,J29,L29,N29,P29,R29,T29,Tableau25791113[[#This Row],[JOKER]])</f>
        <v>55</v>
      </c>
    </row>
    <row r="30" spans="1:21" x14ac:dyDescent="0.35">
      <c r="A30">
        <v>25</v>
      </c>
      <c r="B30" t="s">
        <v>229</v>
      </c>
      <c r="C30" t="s">
        <v>151</v>
      </c>
      <c r="D30" t="s">
        <v>230</v>
      </c>
      <c r="E30" s="3">
        <v>18</v>
      </c>
      <c r="F30" s="8">
        <f>VLOOKUP(Tableau25791113[[#This Row],[PLACE QUIMPER]],PointsClassement[],2,FALSE)</f>
        <v>15</v>
      </c>
      <c r="G30" s="5">
        <v>13</v>
      </c>
      <c r="H30" s="8">
        <f>VLOOKUP(Tableau25791113[[#This Row],[PLACE RIEC]],PointsClassement[],2,FALSE)</f>
        <v>40</v>
      </c>
      <c r="I30" s="5" t="s">
        <v>2</v>
      </c>
      <c r="J30" s="8" t="str">
        <f>VLOOKUP(Tableau25791113[[#This Row],[PLACE QUIMPERLE]],PointsClassement[],2,FALSE)</f>
        <v xml:space="preserve"> </v>
      </c>
      <c r="K30" s="5" t="s">
        <v>2</v>
      </c>
      <c r="L30" s="8" t="str">
        <f>VLOOKUP(Tableau25791113[[#This Row],[PLACE ERGUE]],PointsClassement[],2,FALSE)</f>
        <v xml:space="preserve"> </v>
      </c>
      <c r="M30" s="5" t="s">
        <v>2</v>
      </c>
      <c r="N30" s="8" t="str">
        <f>VLOOKUP(Tableau25791113[[#This Row],[PLACE TREGUNC]],PointsClassement[],2,FALSE)</f>
        <v xml:space="preserve"> </v>
      </c>
      <c r="O30" s="5" t="s">
        <v>2</v>
      </c>
      <c r="P30" s="8" t="str">
        <f>VLOOKUP(Tableau25791113[[#This Row],[PLACE SCAER]],PointsClassement[],2,FALSE)</f>
        <v xml:space="preserve"> </v>
      </c>
      <c r="Q30" s="5" t="s">
        <v>2</v>
      </c>
      <c r="R30" s="8" t="str">
        <f>VLOOKUP(Tableau25791113[[#This Row],[PLACE GOUEZEC]],PointsClassement[],2,FALSE)</f>
        <v xml:space="preserve"> </v>
      </c>
      <c r="S30" s="8">
        <v>0</v>
      </c>
      <c r="T30" s="6" t="s">
        <v>2</v>
      </c>
      <c r="U30" s="7">
        <f>SUM(F30,H30,J30,L30,N30,P30,R30,T30,Tableau25791113[[#This Row],[JOKER]])</f>
        <v>55</v>
      </c>
    </row>
    <row r="31" spans="1:21" x14ac:dyDescent="0.35">
      <c r="A31">
        <v>26</v>
      </c>
      <c r="B31" t="s">
        <v>442</v>
      </c>
      <c r="C31" t="s">
        <v>478</v>
      </c>
      <c r="D31" t="s">
        <v>444</v>
      </c>
      <c r="E31" s="3" t="s">
        <v>2</v>
      </c>
      <c r="F31" s="8" t="str">
        <f>VLOOKUP(Tableau25791113[[#This Row],[PLACE QUIMPER]],PointsClassement[],2,FALSE)</f>
        <v xml:space="preserve"> </v>
      </c>
      <c r="G31" s="5" t="s">
        <v>2</v>
      </c>
      <c r="H31" s="8" t="str">
        <f>VLOOKUP(Tableau25791113[[#This Row],[PLACE RIEC]],PointsClassement[],2,FALSE)</f>
        <v xml:space="preserve"> </v>
      </c>
      <c r="I31" s="5">
        <v>12</v>
      </c>
      <c r="J31" s="8">
        <f>VLOOKUP(Tableau25791113[[#This Row],[PLACE QUIMPERLE]],PointsClassement[],2,FALSE)</f>
        <v>45</v>
      </c>
      <c r="K31" s="5" t="s">
        <v>2</v>
      </c>
      <c r="L31" s="8" t="str">
        <f>VLOOKUP(Tableau25791113[[#This Row],[PLACE ERGUE]],PointsClassement[],2,FALSE)</f>
        <v xml:space="preserve"> </v>
      </c>
      <c r="M31" s="5" t="s">
        <v>2</v>
      </c>
      <c r="N31" s="8" t="str">
        <f>VLOOKUP(Tableau25791113[[#This Row],[PLACE TREGUNC]],PointsClassement[],2,FALSE)</f>
        <v xml:space="preserve"> </v>
      </c>
      <c r="O31" s="5" t="s">
        <v>2</v>
      </c>
      <c r="P31" s="8" t="str">
        <f>VLOOKUP(Tableau25791113[[#This Row],[PLACE SCAER]],PointsClassement[],2,FALSE)</f>
        <v xml:space="preserve"> </v>
      </c>
      <c r="Q31" s="5" t="s">
        <v>2</v>
      </c>
      <c r="R31" s="8" t="str">
        <f>VLOOKUP(Tableau25791113[[#This Row],[PLACE GOUEZEC]],PointsClassement[],2,FALSE)</f>
        <v xml:space="preserve"> </v>
      </c>
      <c r="S31" s="8">
        <v>0</v>
      </c>
      <c r="T31" s="6" t="s">
        <v>2</v>
      </c>
      <c r="U31" s="7">
        <f>SUM(F31,H31,J31,L31,N31,P31,R31,T31,Tableau25791113[[#This Row],[JOKER]])</f>
        <v>45</v>
      </c>
    </row>
    <row r="32" spans="1:21" x14ac:dyDescent="0.35">
      <c r="A32">
        <v>27</v>
      </c>
      <c r="B32" t="s">
        <v>300</v>
      </c>
      <c r="C32" t="s">
        <v>89</v>
      </c>
      <c r="D32" t="s">
        <v>92</v>
      </c>
      <c r="E32" s="3" t="s">
        <v>2</v>
      </c>
      <c r="F32" s="8" t="str">
        <f>VLOOKUP(Tableau25791113[[#This Row],[PLACE QUIMPER]],PointsClassement[],2,FALSE)</f>
        <v xml:space="preserve"> </v>
      </c>
      <c r="G32" s="5">
        <v>14</v>
      </c>
      <c r="H32" s="8">
        <f>VLOOKUP(Tableau25791113[[#This Row],[PLACE RIEC]],PointsClassement[],2,FALSE)</f>
        <v>35</v>
      </c>
      <c r="I32" s="5">
        <v>23</v>
      </c>
      <c r="J32" s="8">
        <f>VLOOKUP(Tableau25791113[[#This Row],[PLACE QUIMPERLE]],PointsClassement[],2,FALSE)</f>
        <v>5</v>
      </c>
      <c r="K32" s="5" t="s">
        <v>2</v>
      </c>
      <c r="L32" s="8" t="str">
        <f>VLOOKUP(Tableau25791113[[#This Row],[PLACE ERGUE]],PointsClassement[],2,FALSE)</f>
        <v xml:space="preserve"> </v>
      </c>
      <c r="M32" s="5" t="s">
        <v>2</v>
      </c>
      <c r="N32" s="8" t="str">
        <f>VLOOKUP(Tableau25791113[[#This Row],[PLACE TREGUNC]],PointsClassement[],2,FALSE)</f>
        <v xml:space="preserve"> </v>
      </c>
      <c r="O32" s="5" t="s">
        <v>2</v>
      </c>
      <c r="P32" s="8" t="str">
        <f>VLOOKUP(Tableau25791113[[#This Row],[PLACE SCAER]],PointsClassement[],2,FALSE)</f>
        <v xml:space="preserve"> </v>
      </c>
      <c r="Q32" s="5" t="s">
        <v>2</v>
      </c>
      <c r="R32" s="8" t="str">
        <f>VLOOKUP(Tableau25791113[[#This Row],[PLACE GOUEZEC]],PointsClassement[],2,FALSE)</f>
        <v xml:space="preserve"> </v>
      </c>
      <c r="S32" s="8">
        <v>0</v>
      </c>
      <c r="T32" s="6" t="s">
        <v>2</v>
      </c>
      <c r="U32" s="7">
        <f>SUM(F32,H32,J32,L32,N32,P32,R32,T32,Tableau25791113[[#This Row],[JOKER]])</f>
        <v>40</v>
      </c>
    </row>
    <row r="33" spans="1:21" x14ac:dyDescent="0.35">
      <c r="A33">
        <v>28</v>
      </c>
      <c r="B33" t="s">
        <v>109</v>
      </c>
      <c r="C33" t="s">
        <v>72</v>
      </c>
      <c r="D33" t="s">
        <v>82</v>
      </c>
      <c r="E33" s="3">
        <v>13</v>
      </c>
      <c r="F33" s="8">
        <f>VLOOKUP(Tableau25791113[[#This Row],[PLACE QUIMPER]],PointsClassement[],2,FALSE)</f>
        <v>40</v>
      </c>
      <c r="G33" s="5" t="s">
        <v>2</v>
      </c>
      <c r="H33" s="8" t="str">
        <f>VLOOKUP(Tableau25791113[[#This Row],[PLACE RIEC]],PointsClassement[],2,FALSE)</f>
        <v xml:space="preserve"> </v>
      </c>
      <c r="I33" s="5" t="s">
        <v>2</v>
      </c>
      <c r="J33" s="8" t="str">
        <f>VLOOKUP(Tableau25791113[[#This Row],[PLACE QUIMPERLE]],PointsClassement[],2,FALSE)</f>
        <v xml:space="preserve"> </v>
      </c>
      <c r="K33" s="5" t="s">
        <v>2</v>
      </c>
      <c r="L33" s="8" t="str">
        <f>VLOOKUP(Tableau25791113[[#This Row],[PLACE ERGUE]],PointsClassement[],2,FALSE)</f>
        <v xml:space="preserve"> </v>
      </c>
      <c r="M33" s="5" t="s">
        <v>2</v>
      </c>
      <c r="N33" s="8" t="str">
        <f>VLOOKUP(Tableau25791113[[#This Row],[PLACE TREGUNC]],PointsClassement[],2,FALSE)</f>
        <v xml:space="preserve"> </v>
      </c>
      <c r="O33" s="5" t="s">
        <v>2</v>
      </c>
      <c r="P33" s="8" t="str">
        <f>VLOOKUP(Tableau25791113[[#This Row],[PLACE SCAER]],PointsClassement[],2,FALSE)</f>
        <v xml:space="preserve"> </v>
      </c>
      <c r="Q33" s="5" t="s">
        <v>2</v>
      </c>
      <c r="R33" s="8" t="str">
        <f>VLOOKUP(Tableau25791113[[#This Row],[PLACE GOUEZEC]],PointsClassement[],2,FALSE)</f>
        <v xml:space="preserve"> </v>
      </c>
      <c r="S33" s="8">
        <v>0</v>
      </c>
      <c r="T33" s="6" t="s">
        <v>2</v>
      </c>
      <c r="U33" s="7">
        <f>SUM(F33,H33,J33,L33,N33,P33,R33,T33,Tableau25791113[[#This Row],[JOKER]])</f>
        <v>40</v>
      </c>
    </row>
    <row r="34" spans="1:21" x14ac:dyDescent="0.35">
      <c r="A34">
        <v>29</v>
      </c>
      <c r="B34" t="s">
        <v>193</v>
      </c>
      <c r="C34" t="s">
        <v>480</v>
      </c>
      <c r="D34" t="s">
        <v>66</v>
      </c>
      <c r="E34" s="3" t="s">
        <v>2</v>
      </c>
      <c r="F34" s="8" t="str">
        <f>VLOOKUP(Tableau25791113[[#This Row],[PLACE QUIMPER]],PointsClassement[],2,FALSE)</f>
        <v xml:space="preserve"> </v>
      </c>
      <c r="G34" s="5" t="s">
        <v>2</v>
      </c>
      <c r="H34" s="8" t="str">
        <f>VLOOKUP(Tableau25791113[[#This Row],[PLACE RIEC]],PointsClassement[],2,FALSE)</f>
        <v xml:space="preserve"> </v>
      </c>
      <c r="I34" s="5">
        <v>15</v>
      </c>
      <c r="J34" s="8">
        <f>VLOOKUP(Tableau25791113[[#This Row],[PLACE QUIMPERLE]],PointsClassement[],2,FALSE)</f>
        <v>30</v>
      </c>
      <c r="K34" s="5" t="s">
        <v>2</v>
      </c>
      <c r="L34" s="8" t="str">
        <f>VLOOKUP(Tableau25791113[[#This Row],[PLACE ERGUE]],PointsClassement[],2,FALSE)</f>
        <v xml:space="preserve"> </v>
      </c>
      <c r="M34" s="5" t="s">
        <v>2</v>
      </c>
      <c r="N34" s="8" t="str">
        <f>VLOOKUP(Tableau25791113[[#This Row],[PLACE TREGUNC]],PointsClassement[],2,FALSE)</f>
        <v xml:space="preserve"> </v>
      </c>
      <c r="O34" s="5" t="s">
        <v>2</v>
      </c>
      <c r="P34" s="8" t="str">
        <f>VLOOKUP(Tableau25791113[[#This Row],[PLACE SCAER]],PointsClassement[],2,FALSE)</f>
        <v xml:space="preserve"> </v>
      </c>
      <c r="Q34" s="5" t="s">
        <v>2</v>
      </c>
      <c r="R34" s="8" t="str">
        <f>VLOOKUP(Tableau25791113[[#This Row],[PLACE GOUEZEC]],PointsClassement[],2,FALSE)</f>
        <v xml:space="preserve"> </v>
      </c>
      <c r="S34" s="8">
        <v>0</v>
      </c>
      <c r="T34" s="6" t="s">
        <v>2</v>
      </c>
      <c r="U34" s="7">
        <f>SUM(F34,H34,J34,L34,N34,P34,R34,T34,Tableau25791113[[#This Row],[JOKER]])</f>
        <v>30</v>
      </c>
    </row>
    <row r="35" spans="1:21" x14ac:dyDescent="0.35">
      <c r="A35">
        <v>30</v>
      </c>
      <c r="B35" t="s">
        <v>212</v>
      </c>
      <c r="C35" t="s">
        <v>213</v>
      </c>
      <c r="D35" t="s">
        <v>166</v>
      </c>
      <c r="E35" s="3">
        <v>24</v>
      </c>
      <c r="F35" s="8">
        <f>VLOOKUP(Tableau25791113[[#This Row],[PLACE QUIMPER]],PointsClassement[],2,FALSE)</f>
        <v>5</v>
      </c>
      <c r="G35" s="5">
        <v>17</v>
      </c>
      <c r="H35" s="8">
        <f>VLOOKUP(Tableau25791113[[#This Row],[PLACE RIEC]],PointsClassement[],2,FALSE)</f>
        <v>20</v>
      </c>
      <c r="I35" s="5">
        <v>26</v>
      </c>
      <c r="J35" s="8">
        <f>VLOOKUP(Tableau25791113[[#This Row],[PLACE QUIMPERLE]],PointsClassement[],2,FALSE)</f>
        <v>5</v>
      </c>
      <c r="K35" s="5" t="s">
        <v>2</v>
      </c>
      <c r="L35" s="8" t="str">
        <f>VLOOKUP(Tableau25791113[[#This Row],[PLACE ERGUE]],PointsClassement[],2,FALSE)</f>
        <v xml:space="preserve"> </v>
      </c>
      <c r="M35" s="5" t="s">
        <v>2</v>
      </c>
      <c r="N35" s="8" t="str">
        <f>VLOOKUP(Tableau25791113[[#This Row],[PLACE TREGUNC]],PointsClassement[],2,FALSE)</f>
        <v xml:space="preserve"> </v>
      </c>
      <c r="O35" s="5" t="s">
        <v>2</v>
      </c>
      <c r="P35" s="8" t="str">
        <f>VLOOKUP(Tableau25791113[[#This Row],[PLACE SCAER]],PointsClassement[],2,FALSE)</f>
        <v xml:space="preserve"> </v>
      </c>
      <c r="Q35" s="5" t="s">
        <v>2</v>
      </c>
      <c r="R35" s="8" t="str">
        <f>VLOOKUP(Tableau25791113[[#This Row],[PLACE GOUEZEC]],PointsClassement[],2,FALSE)</f>
        <v xml:space="preserve"> </v>
      </c>
      <c r="S35" s="8"/>
      <c r="T35" s="6" t="s">
        <v>2</v>
      </c>
      <c r="U35" s="7">
        <f>SUM(F35,H35,J35,L35,N35,P35,R35,T35,Tableau25791113[[#This Row],[JOKER]])</f>
        <v>30</v>
      </c>
    </row>
    <row r="36" spans="1:21" x14ac:dyDescent="0.35">
      <c r="A36">
        <v>31</v>
      </c>
      <c r="B36" t="s">
        <v>479</v>
      </c>
      <c r="C36" t="s">
        <v>96</v>
      </c>
      <c r="D36" t="s">
        <v>68</v>
      </c>
      <c r="E36" s="3" t="s">
        <v>2</v>
      </c>
      <c r="F36" s="8" t="str">
        <f>VLOOKUP(Tableau25791113[[#This Row],[PLACE QUIMPER]],PointsClassement[],2,FALSE)</f>
        <v xml:space="preserve"> </v>
      </c>
      <c r="G36" s="5" t="s">
        <v>2</v>
      </c>
      <c r="H36" s="8" t="str">
        <f>VLOOKUP(Tableau25791113[[#This Row],[PLACE RIEC]],PointsClassement[],2,FALSE)</f>
        <v xml:space="preserve"> </v>
      </c>
      <c r="I36" s="5">
        <v>16</v>
      </c>
      <c r="J36" s="8">
        <f>VLOOKUP(Tableau25791113[[#This Row],[PLACE QUIMPERLE]],PointsClassement[],2,FALSE)</f>
        <v>25</v>
      </c>
      <c r="K36" s="5" t="s">
        <v>2</v>
      </c>
      <c r="L36" s="8" t="str">
        <f>VLOOKUP(Tableau25791113[[#This Row],[PLACE ERGUE]],PointsClassement[],2,FALSE)</f>
        <v xml:space="preserve"> </v>
      </c>
      <c r="M36" s="5" t="s">
        <v>2</v>
      </c>
      <c r="N36" s="8" t="str">
        <f>VLOOKUP(Tableau25791113[[#This Row],[PLACE TREGUNC]],PointsClassement[],2,FALSE)</f>
        <v xml:space="preserve"> </v>
      </c>
      <c r="O36" s="5" t="s">
        <v>2</v>
      </c>
      <c r="P36" s="8" t="str">
        <f>VLOOKUP(Tableau25791113[[#This Row],[PLACE SCAER]],PointsClassement[],2,FALSE)</f>
        <v xml:space="preserve"> </v>
      </c>
      <c r="Q36" s="5" t="s">
        <v>2</v>
      </c>
      <c r="R36" s="8" t="str">
        <f>VLOOKUP(Tableau25791113[[#This Row],[PLACE GOUEZEC]],PointsClassement[],2,FALSE)</f>
        <v xml:space="preserve"> </v>
      </c>
      <c r="S36" s="8">
        <v>0</v>
      </c>
      <c r="T36" s="6" t="s">
        <v>2</v>
      </c>
      <c r="U36" s="7">
        <f>SUM(F36,H36,J36,L36,N36,P36,R36,T36,Tableau25791113[[#This Row],[JOKER]])</f>
        <v>25</v>
      </c>
    </row>
    <row r="37" spans="1:21" x14ac:dyDescent="0.35">
      <c r="A37">
        <v>32</v>
      </c>
      <c r="B37" t="s">
        <v>323</v>
      </c>
      <c r="C37" t="s">
        <v>219</v>
      </c>
      <c r="D37" t="s">
        <v>81</v>
      </c>
      <c r="E37" s="3" t="s">
        <v>2</v>
      </c>
      <c r="F37" s="8" t="str">
        <f>VLOOKUP(Tableau25791113[[#This Row],[PLACE QUIMPER]],PointsClassement[],2,FALSE)</f>
        <v xml:space="preserve"> </v>
      </c>
      <c r="G37" s="5">
        <v>16</v>
      </c>
      <c r="H37" s="8">
        <f>VLOOKUP(Tableau25791113[[#This Row],[PLACE RIEC]],PointsClassement[],2,FALSE)</f>
        <v>25</v>
      </c>
      <c r="I37" s="5" t="s">
        <v>2</v>
      </c>
      <c r="J37" s="8" t="str">
        <f>VLOOKUP(Tableau25791113[[#This Row],[PLACE QUIMPERLE]],PointsClassement[],2,FALSE)</f>
        <v xml:space="preserve"> </v>
      </c>
      <c r="K37" s="5" t="s">
        <v>2</v>
      </c>
      <c r="L37" s="8" t="str">
        <f>VLOOKUP(Tableau25791113[[#This Row],[PLACE ERGUE]],PointsClassement[],2,FALSE)</f>
        <v xml:space="preserve"> </v>
      </c>
      <c r="M37" s="5" t="s">
        <v>2</v>
      </c>
      <c r="N37" s="8" t="str">
        <f>VLOOKUP(Tableau25791113[[#This Row],[PLACE TREGUNC]],PointsClassement[],2,FALSE)</f>
        <v xml:space="preserve"> </v>
      </c>
      <c r="O37" s="5" t="s">
        <v>2</v>
      </c>
      <c r="P37" s="8" t="str">
        <f>VLOOKUP(Tableau25791113[[#This Row],[PLACE SCAER]],PointsClassement[],2,FALSE)</f>
        <v xml:space="preserve"> </v>
      </c>
      <c r="Q37" s="5" t="s">
        <v>2</v>
      </c>
      <c r="R37" s="8" t="str">
        <f>VLOOKUP(Tableau25791113[[#This Row],[PLACE GOUEZEC]],PointsClassement[],2,FALSE)</f>
        <v xml:space="preserve"> </v>
      </c>
      <c r="S37" s="8">
        <v>0</v>
      </c>
      <c r="T37" s="6" t="s">
        <v>2</v>
      </c>
      <c r="U37" s="7">
        <f>SUM(F37,H37,J37,L37,N37,P37,R37,T37,Tableau25791113[[#This Row],[JOKER]])</f>
        <v>25</v>
      </c>
    </row>
    <row r="38" spans="1:21" x14ac:dyDescent="0.35">
      <c r="A38">
        <v>33</v>
      </c>
      <c r="B38" t="s">
        <v>231</v>
      </c>
      <c r="C38" t="s">
        <v>61</v>
      </c>
      <c r="D38" t="s">
        <v>74</v>
      </c>
      <c r="E38" s="3" t="s">
        <v>2</v>
      </c>
      <c r="F38" s="8" t="str">
        <f>VLOOKUP(Tableau25791113[[#This Row],[PLACE QUIMPER]],PointsClassement[],2,FALSE)</f>
        <v xml:space="preserve"> </v>
      </c>
      <c r="G38" s="5">
        <v>18</v>
      </c>
      <c r="H38" s="8">
        <f>VLOOKUP(Tableau25791113[[#This Row],[PLACE RIEC]],PointsClassement[],2,FALSE)</f>
        <v>15</v>
      </c>
      <c r="I38" s="5">
        <v>22</v>
      </c>
      <c r="J38" s="8">
        <f>VLOOKUP(Tableau25791113[[#This Row],[PLACE QUIMPERLE]],PointsClassement[],2,FALSE)</f>
        <v>5</v>
      </c>
      <c r="K38" s="5" t="s">
        <v>2</v>
      </c>
      <c r="L38" s="8" t="str">
        <f>VLOOKUP(Tableau25791113[[#This Row],[PLACE ERGUE]],PointsClassement[],2,FALSE)</f>
        <v xml:space="preserve"> </v>
      </c>
      <c r="M38" s="5" t="s">
        <v>2</v>
      </c>
      <c r="N38" s="8" t="str">
        <f>VLOOKUP(Tableau25791113[[#This Row],[PLACE TREGUNC]],PointsClassement[],2,FALSE)</f>
        <v xml:space="preserve"> </v>
      </c>
      <c r="O38" s="5" t="s">
        <v>2</v>
      </c>
      <c r="P38" s="8" t="str">
        <f>VLOOKUP(Tableau25791113[[#This Row],[PLACE SCAER]],PointsClassement[],2,FALSE)</f>
        <v xml:space="preserve"> </v>
      </c>
      <c r="Q38" s="5" t="s">
        <v>2</v>
      </c>
      <c r="R38" s="8" t="str">
        <f>VLOOKUP(Tableau25791113[[#This Row],[PLACE GOUEZEC]],PointsClassement[],2,FALSE)</f>
        <v xml:space="preserve"> </v>
      </c>
      <c r="S38" s="8">
        <v>0</v>
      </c>
      <c r="T38" s="6" t="s">
        <v>2</v>
      </c>
      <c r="U38" s="7">
        <f>SUM(F38,H38,J38,L38,N38,P38,R38,T38,Tableau25791113[[#This Row],[JOKER]])</f>
        <v>20</v>
      </c>
    </row>
    <row r="39" spans="1:21" x14ac:dyDescent="0.35">
      <c r="A39">
        <v>34</v>
      </c>
      <c r="B39" t="s">
        <v>235</v>
      </c>
      <c r="C39" t="s">
        <v>89</v>
      </c>
      <c r="D39" t="s">
        <v>166</v>
      </c>
      <c r="E39" s="3">
        <v>22</v>
      </c>
      <c r="F39" s="8">
        <f>VLOOKUP(Tableau25791113[[#This Row],[PLACE QUIMPER]],PointsClassement[],2,FALSE)</f>
        <v>5</v>
      </c>
      <c r="G39" s="5">
        <v>19</v>
      </c>
      <c r="H39" s="8">
        <f>VLOOKUP(Tableau25791113[[#This Row],[PLACE RIEC]],PointsClassement[],2,FALSE)</f>
        <v>10</v>
      </c>
      <c r="I39" s="5">
        <v>25</v>
      </c>
      <c r="J39" s="8">
        <f>VLOOKUP(Tableau25791113[[#This Row],[PLACE QUIMPERLE]],PointsClassement[],2,FALSE)</f>
        <v>5</v>
      </c>
      <c r="K39" s="5" t="s">
        <v>2</v>
      </c>
      <c r="L39" s="8" t="str">
        <f>VLOOKUP(Tableau25791113[[#This Row],[PLACE ERGUE]],PointsClassement[],2,FALSE)</f>
        <v xml:space="preserve"> </v>
      </c>
      <c r="M39" s="5" t="s">
        <v>2</v>
      </c>
      <c r="N39" s="8" t="str">
        <f>VLOOKUP(Tableau25791113[[#This Row],[PLACE TREGUNC]],PointsClassement[],2,FALSE)</f>
        <v xml:space="preserve"> </v>
      </c>
      <c r="O39" s="5" t="s">
        <v>2</v>
      </c>
      <c r="P39" s="8" t="str">
        <f>VLOOKUP(Tableau25791113[[#This Row],[PLACE SCAER]],PointsClassement[],2,FALSE)</f>
        <v xml:space="preserve"> </v>
      </c>
      <c r="Q39" s="5" t="s">
        <v>2</v>
      </c>
      <c r="R39" s="8" t="str">
        <f>VLOOKUP(Tableau25791113[[#This Row],[PLACE GOUEZEC]],PointsClassement[],2,FALSE)</f>
        <v xml:space="preserve"> </v>
      </c>
      <c r="S39" s="8"/>
      <c r="T39" s="6" t="s">
        <v>2</v>
      </c>
      <c r="U39" s="7">
        <f>SUM(F39,H39,J39,L39,N39,P39,R39,T39,Tableau25791113[[#This Row],[JOKER]])</f>
        <v>20</v>
      </c>
    </row>
    <row r="40" spans="1:21" x14ac:dyDescent="0.35">
      <c r="A40">
        <v>35</v>
      </c>
      <c r="B40" t="s">
        <v>322</v>
      </c>
      <c r="C40" t="s">
        <v>272</v>
      </c>
      <c r="D40" t="s">
        <v>64</v>
      </c>
      <c r="E40" s="3">
        <v>25</v>
      </c>
      <c r="F40" s="8">
        <f>VLOOKUP(Tableau25791113[[#This Row],[PLACE QUIMPER]],PointsClassement[],2,FALSE)</f>
        <v>5</v>
      </c>
      <c r="G40" s="5">
        <v>21</v>
      </c>
      <c r="H40" s="8">
        <f>VLOOKUP(Tableau25791113[[#This Row],[PLACE RIEC]],PointsClassement[],2,FALSE)</f>
        <v>5</v>
      </c>
      <c r="I40" s="5">
        <v>30</v>
      </c>
      <c r="J40" s="8">
        <f>VLOOKUP(Tableau25791113[[#This Row],[PLACE QUIMPERLE]],PointsClassement[],2,FALSE)</f>
        <v>5</v>
      </c>
      <c r="K40" s="5" t="s">
        <v>2</v>
      </c>
      <c r="L40" s="8" t="str">
        <f>VLOOKUP(Tableau25791113[[#This Row],[PLACE ERGUE]],PointsClassement[],2,FALSE)</f>
        <v xml:space="preserve"> </v>
      </c>
      <c r="M40" s="5" t="s">
        <v>2</v>
      </c>
      <c r="N40" s="8" t="str">
        <f>VLOOKUP(Tableau25791113[[#This Row],[PLACE TREGUNC]],PointsClassement[],2,FALSE)</f>
        <v xml:space="preserve"> </v>
      </c>
      <c r="O40" s="5" t="s">
        <v>2</v>
      </c>
      <c r="P40" s="8" t="str">
        <f>VLOOKUP(Tableau25791113[[#This Row],[PLACE SCAER]],PointsClassement[],2,FALSE)</f>
        <v xml:space="preserve"> </v>
      </c>
      <c r="Q40" s="5" t="s">
        <v>2</v>
      </c>
      <c r="R40" s="8" t="str">
        <f>VLOOKUP(Tableau25791113[[#This Row],[PLACE GOUEZEC]],PointsClassement[],2,FALSE)</f>
        <v xml:space="preserve"> </v>
      </c>
      <c r="S40" s="8"/>
      <c r="T40" s="6" t="s">
        <v>2</v>
      </c>
      <c r="U40" s="7">
        <f>SUM(F40,H40,J40,L40,N40,P40,R40,T40,Tableau25791113[[#This Row],[JOKER]])</f>
        <v>15</v>
      </c>
    </row>
    <row r="41" spans="1:21" x14ac:dyDescent="0.35">
      <c r="A41">
        <v>36</v>
      </c>
      <c r="B41" t="s">
        <v>481</v>
      </c>
      <c r="C41" t="s">
        <v>234</v>
      </c>
      <c r="D41" t="s">
        <v>482</v>
      </c>
      <c r="E41" s="3" t="s">
        <v>2</v>
      </c>
      <c r="F41" s="8" t="str">
        <f>VLOOKUP(Tableau25791113[[#This Row],[PLACE QUIMPER]],PointsClassement[],2,FALSE)</f>
        <v xml:space="preserve"> </v>
      </c>
      <c r="G41" s="5" t="s">
        <v>2</v>
      </c>
      <c r="H41" s="8" t="str">
        <f>VLOOKUP(Tableau25791113[[#This Row],[PLACE RIEC]],PointsClassement[],2,FALSE)</f>
        <v xml:space="preserve"> </v>
      </c>
      <c r="I41" s="5">
        <v>19</v>
      </c>
      <c r="J41" s="8">
        <f>VLOOKUP(Tableau25791113[[#This Row],[PLACE QUIMPERLE]],PointsClassement[],2,FALSE)</f>
        <v>10</v>
      </c>
      <c r="K41" s="5" t="s">
        <v>2</v>
      </c>
      <c r="L41" s="8" t="str">
        <f>VLOOKUP(Tableau25791113[[#This Row],[PLACE ERGUE]],PointsClassement[],2,FALSE)</f>
        <v xml:space="preserve"> </v>
      </c>
      <c r="M41" s="5" t="s">
        <v>2</v>
      </c>
      <c r="N41" s="8" t="str">
        <f>VLOOKUP(Tableau25791113[[#This Row],[PLACE TREGUNC]],PointsClassement[],2,FALSE)</f>
        <v xml:space="preserve"> </v>
      </c>
      <c r="O41" s="5" t="s">
        <v>2</v>
      </c>
      <c r="P41" s="8" t="str">
        <f>VLOOKUP(Tableau25791113[[#This Row],[PLACE SCAER]],PointsClassement[],2,FALSE)</f>
        <v xml:space="preserve"> </v>
      </c>
      <c r="Q41" s="5" t="s">
        <v>2</v>
      </c>
      <c r="R41" s="8" t="str">
        <f>VLOOKUP(Tableau25791113[[#This Row],[PLACE GOUEZEC]],PointsClassement[],2,FALSE)</f>
        <v xml:space="preserve"> </v>
      </c>
      <c r="S41" s="8">
        <v>0</v>
      </c>
      <c r="T41" s="6" t="s">
        <v>2</v>
      </c>
      <c r="U41" s="7">
        <f>SUM(F41,H41,J41,L41,N41,P41,R41,T41,Tableau25791113[[#This Row],[JOKER]])</f>
        <v>10</v>
      </c>
    </row>
    <row r="42" spans="1:21" x14ac:dyDescent="0.35">
      <c r="A42">
        <v>37</v>
      </c>
      <c r="B42" t="s">
        <v>107</v>
      </c>
      <c r="C42" t="s">
        <v>108</v>
      </c>
      <c r="D42" t="s">
        <v>90</v>
      </c>
      <c r="E42" s="3">
        <v>21</v>
      </c>
      <c r="F42" s="8">
        <f>VLOOKUP(Tableau25791113[[#This Row],[PLACE QUIMPER]],PointsClassement[],2,FALSE)</f>
        <v>5</v>
      </c>
      <c r="G42" s="5" t="s">
        <v>2</v>
      </c>
      <c r="H42" s="8" t="str">
        <f>VLOOKUP(Tableau25791113[[#This Row],[PLACE RIEC]],PointsClassement[],2,FALSE)</f>
        <v xml:space="preserve"> </v>
      </c>
      <c r="I42" s="5">
        <v>20</v>
      </c>
      <c r="J42" s="8">
        <f>VLOOKUP(Tableau25791113[[#This Row],[PLACE QUIMPERLE]],PointsClassement[],2,FALSE)</f>
        <v>5</v>
      </c>
      <c r="K42" s="5" t="s">
        <v>2</v>
      </c>
      <c r="L42" s="8" t="str">
        <f>VLOOKUP(Tableau25791113[[#This Row],[PLACE ERGUE]],PointsClassement[],2,FALSE)</f>
        <v xml:space="preserve"> </v>
      </c>
      <c r="M42" s="5" t="s">
        <v>2</v>
      </c>
      <c r="N42" s="8" t="str">
        <f>VLOOKUP(Tableau25791113[[#This Row],[PLACE TREGUNC]],PointsClassement[],2,FALSE)</f>
        <v xml:space="preserve"> </v>
      </c>
      <c r="O42" s="5" t="s">
        <v>2</v>
      </c>
      <c r="P42" s="8" t="str">
        <f>VLOOKUP(Tableau25791113[[#This Row],[PLACE SCAER]],PointsClassement[],2,FALSE)</f>
        <v xml:space="preserve"> </v>
      </c>
      <c r="Q42" s="5" t="s">
        <v>2</v>
      </c>
      <c r="R42" s="8" t="str">
        <f>VLOOKUP(Tableau25791113[[#This Row],[PLACE GOUEZEC]],PointsClassement[],2,FALSE)</f>
        <v xml:space="preserve"> </v>
      </c>
      <c r="S42" s="8">
        <v>0</v>
      </c>
      <c r="T42" s="6" t="s">
        <v>2</v>
      </c>
      <c r="U42" s="7">
        <f>SUM(F42,H42,J42,L42,N42,P42,R42,T42,Tableau25791113[[#This Row],[JOKER]])</f>
        <v>10</v>
      </c>
    </row>
    <row r="43" spans="1:21" x14ac:dyDescent="0.35">
      <c r="A43">
        <v>38</v>
      </c>
      <c r="B43" t="s">
        <v>398</v>
      </c>
      <c r="C43" t="s">
        <v>399</v>
      </c>
      <c r="D43" t="s">
        <v>400</v>
      </c>
      <c r="E43" s="3" t="s">
        <v>2</v>
      </c>
      <c r="F43" s="8" t="str">
        <f>VLOOKUP(Tableau25791113[[#This Row],[PLACE QUIMPER]],PointsClassement[],2,FALSE)</f>
        <v xml:space="preserve"> </v>
      </c>
      <c r="G43" s="5">
        <v>20</v>
      </c>
      <c r="H43" s="8">
        <f>VLOOKUP(Tableau25791113[[#This Row],[PLACE RIEC]],PointsClassement[],2,FALSE)</f>
        <v>5</v>
      </c>
      <c r="I43" s="5">
        <v>32</v>
      </c>
      <c r="J43" s="8">
        <f>VLOOKUP(Tableau25791113[[#This Row],[PLACE QUIMPERLE]],PointsClassement[],2,FALSE)</f>
        <v>5</v>
      </c>
      <c r="K43" s="5" t="s">
        <v>2</v>
      </c>
      <c r="L43" s="8" t="str">
        <f>VLOOKUP(Tableau25791113[[#This Row],[PLACE ERGUE]],PointsClassement[],2,FALSE)</f>
        <v xml:space="preserve"> </v>
      </c>
      <c r="M43" s="5" t="s">
        <v>2</v>
      </c>
      <c r="N43" s="8" t="str">
        <f>VLOOKUP(Tableau25791113[[#This Row],[PLACE TREGUNC]],PointsClassement[],2,FALSE)</f>
        <v xml:space="preserve"> </v>
      </c>
      <c r="O43" s="5" t="s">
        <v>2</v>
      </c>
      <c r="P43" s="8" t="str">
        <f>VLOOKUP(Tableau25791113[[#This Row],[PLACE SCAER]],PointsClassement[],2,FALSE)</f>
        <v xml:space="preserve"> </v>
      </c>
      <c r="Q43" s="5" t="s">
        <v>2</v>
      </c>
      <c r="R43" s="8" t="str">
        <f>VLOOKUP(Tableau25791113[[#This Row],[PLACE GOUEZEC]],PointsClassement[],2,FALSE)</f>
        <v xml:space="preserve"> </v>
      </c>
      <c r="S43" s="8">
        <v>0</v>
      </c>
      <c r="T43" s="6" t="s">
        <v>2</v>
      </c>
      <c r="U43" s="7">
        <f>SUM(F43,H43,J43,L43,N43,P43,R43,T43,Tableau25791113[[#This Row],[JOKER]])</f>
        <v>10</v>
      </c>
    </row>
    <row r="44" spans="1:21" x14ac:dyDescent="0.35">
      <c r="A44">
        <v>39</v>
      </c>
      <c r="B44" t="s">
        <v>483</v>
      </c>
      <c r="C44" t="s">
        <v>224</v>
      </c>
      <c r="D44" t="s">
        <v>484</v>
      </c>
      <c r="E44" s="3" t="s">
        <v>2</v>
      </c>
      <c r="F44" s="8" t="str">
        <f>VLOOKUP(Tableau25791113[[#This Row],[PLACE QUIMPER]],PointsClassement[],2,FALSE)</f>
        <v xml:space="preserve"> </v>
      </c>
      <c r="G44" s="5" t="s">
        <v>2</v>
      </c>
      <c r="H44" s="8" t="str">
        <f>VLOOKUP(Tableau25791113[[#This Row],[PLACE RIEC]],PointsClassement[],2,FALSE)</f>
        <v xml:space="preserve"> </v>
      </c>
      <c r="I44" s="5">
        <v>24</v>
      </c>
      <c r="J44" s="8">
        <f>VLOOKUP(Tableau25791113[[#This Row],[PLACE QUIMPERLE]],PointsClassement[],2,FALSE)</f>
        <v>5</v>
      </c>
      <c r="K44" s="5" t="s">
        <v>2</v>
      </c>
      <c r="L44" s="8" t="str">
        <f>VLOOKUP(Tableau25791113[[#This Row],[PLACE ERGUE]],PointsClassement[],2,FALSE)</f>
        <v xml:space="preserve"> </v>
      </c>
      <c r="M44" s="5" t="s">
        <v>2</v>
      </c>
      <c r="N44" s="8" t="str">
        <f>VLOOKUP(Tableau25791113[[#This Row],[PLACE TREGUNC]],PointsClassement[],2,FALSE)</f>
        <v xml:space="preserve"> </v>
      </c>
      <c r="O44" s="5" t="s">
        <v>2</v>
      </c>
      <c r="P44" s="8" t="str">
        <f>VLOOKUP(Tableau25791113[[#This Row],[PLACE SCAER]],PointsClassement[],2,FALSE)</f>
        <v xml:space="preserve"> </v>
      </c>
      <c r="Q44" s="5" t="s">
        <v>2</v>
      </c>
      <c r="R44" s="8" t="str">
        <f>VLOOKUP(Tableau25791113[[#This Row],[PLACE GOUEZEC]],PointsClassement[],2,FALSE)</f>
        <v xml:space="preserve"> </v>
      </c>
      <c r="S44" s="8">
        <v>0</v>
      </c>
      <c r="T44" s="6" t="s">
        <v>2</v>
      </c>
      <c r="U44" s="7">
        <f>SUM(F44,H44,J44,L44,N44,P44,R44,T44,Tableau25791113[[#This Row],[JOKER]])</f>
        <v>5</v>
      </c>
    </row>
    <row r="45" spans="1:21" x14ac:dyDescent="0.35">
      <c r="A45">
        <v>40</v>
      </c>
      <c r="B45" t="s">
        <v>485</v>
      </c>
      <c r="C45" t="s">
        <v>486</v>
      </c>
      <c r="D45" t="s">
        <v>400</v>
      </c>
      <c r="E45" s="3" t="s">
        <v>2</v>
      </c>
      <c r="F45" s="8" t="str">
        <f>VLOOKUP(Tableau25791113[[#This Row],[PLACE QUIMPER]],PointsClassement[],2,FALSE)</f>
        <v xml:space="preserve"> </v>
      </c>
      <c r="G45" s="5" t="s">
        <v>2</v>
      </c>
      <c r="H45" s="8" t="str">
        <f>VLOOKUP(Tableau25791113[[#This Row],[PLACE RIEC]],PointsClassement[],2,FALSE)</f>
        <v xml:space="preserve"> </v>
      </c>
      <c r="I45" s="5">
        <v>27</v>
      </c>
      <c r="J45" s="8">
        <f>VLOOKUP(Tableau25791113[[#This Row],[PLACE QUIMPERLE]],PointsClassement[],2,FALSE)</f>
        <v>5</v>
      </c>
      <c r="K45" s="5" t="s">
        <v>2</v>
      </c>
      <c r="L45" s="8" t="str">
        <f>VLOOKUP(Tableau25791113[[#This Row],[PLACE ERGUE]],PointsClassement[],2,FALSE)</f>
        <v xml:space="preserve"> </v>
      </c>
      <c r="M45" s="5" t="s">
        <v>2</v>
      </c>
      <c r="N45" s="8" t="str">
        <f>VLOOKUP(Tableau25791113[[#This Row],[PLACE TREGUNC]],PointsClassement[],2,FALSE)</f>
        <v xml:space="preserve"> </v>
      </c>
      <c r="O45" s="5" t="s">
        <v>2</v>
      </c>
      <c r="P45" s="8" t="str">
        <f>VLOOKUP(Tableau25791113[[#This Row],[PLACE SCAER]],PointsClassement[],2,FALSE)</f>
        <v xml:space="preserve"> </v>
      </c>
      <c r="Q45" s="5" t="s">
        <v>2</v>
      </c>
      <c r="R45" s="8" t="str">
        <f>VLOOKUP(Tableau25791113[[#This Row],[PLACE GOUEZEC]],PointsClassement[],2,FALSE)</f>
        <v xml:space="preserve"> </v>
      </c>
      <c r="S45" s="8">
        <v>0</v>
      </c>
      <c r="T45" s="6" t="s">
        <v>2</v>
      </c>
      <c r="U45" s="7">
        <f>SUM(F45,H45,J45,L45,N45,P45,R45,T45,Tableau25791113[[#This Row],[JOKER]])</f>
        <v>5</v>
      </c>
    </row>
    <row r="46" spans="1:21" x14ac:dyDescent="0.35">
      <c r="A46">
        <v>41</v>
      </c>
      <c r="B46" t="s">
        <v>487</v>
      </c>
      <c r="C46" t="s">
        <v>488</v>
      </c>
      <c r="D46" t="s">
        <v>444</v>
      </c>
      <c r="E46" s="3" t="s">
        <v>2</v>
      </c>
      <c r="F46" s="8" t="str">
        <f>VLOOKUP(Tableau25791113[[#This Row],[PLACE QUIMPER]],PointsClassement[],2,FALSE)</f>
        <v xml:space="preserve"> </v>
      </c>
      <c r="G46" s="5" t="s">
        <v>2</v>
      </c>
      <c r="H46" s="8" t="str">
        <f>VLOOKUP(Tableau25791113[[#This Row],[PLACE RIEC]],PointsClassement[],2,FALSE)</f>
        <v xml:space="preserve"> </v>
      </c>
      <c r="I46" s="5">
        <v>28</v>
      </c>
      <c r="J46" s="8">
        <f>VLOOKUP(Tableau25791113[[#This Row],[PLACE QUIMPERLE]],PointsClassement[],2,FALSE)</f>
        <v>5</v>
      </c>
      <c r="K46" s="5" t="s">
        <v>2</v>
      </c>
      <c r="L46" s="8" t="str">
        <f>VLOOKUP(Tableau25791113[[#This Row],[PLACE ERGUE]],PointsClassement[],2,FALSE)</f>
        <v xml:space="preserve"> </v>
      </c>
      <c r="M46" s="5" t="s">
        <v>2</v>
      </c>
      <c r="N46" s="8" t="str">
        <f>VLOOKUP(Tableau25791113[[#This Row],[PLACE TREGUNC]],PointsClassement[],2,FALSE)</f>
        <v xml:space="preserve"> </v>
      </c>
      <c r="O46" s="5" t="s">
        <v>2</v>
      </c>
      <c r="P46" s="8" t="str">
        <f>VLOOKUP(Tableau25791113[[#This Row],[PLACE SCAER]],PointsClassement[],2,FALSE)</f>
        <v xml:space="preserve"> </v>
      </c>
      <c r="Q46" s="5" t="s">
        <v>2</v>
      </c>
      <c r="R46" s="8" t="str">
        <f>VLOOKUP(Tableau25791113[[#This Row],[PLACE GOUEZEC]],PointsClassement[],2,FALSE)</f>
        <v xml:space="preserve"> </v>
      </c>
      <c r="S46" s="8">
        <v>0</v>
      </c>
      <c r="T46" s="6" t="s">
        <v>2</v>
      </c>
      <c r="U46" s="7">
        <f>SUM(F46,H46,J46,L46,N46,P46,R46,T46,Tableau25791113[[#This Row],[JOKER]])</f>
        <v>5</v>
      </c>
    </row>
    <row r="47" spans="1:21" x14ac:dyDescent="0.35">
      <c r="A47">
        <v>42</v>
      </c>
      <c r="B47" t="s">
        <v>489</v>
      </c>
      <c r="C47" t="s">
        <v>490</v>
      </c>
      <c r="D47" t="s">
        <v>444</v>
      </c>
      <c r="E47" s="3" t="s">
        <v>2</v>
      </c>
      <c r="F47" s="8" t="str">
        <f>VLOOKUP(Tableau25791113[[#This Row],[PLACE QUIMPER]],PointsClassement[],2,FALSE)</f>
        <v xml:space="preserve"> </v>
      </c>
      <c r="G47" s="5" t="s">
        <v>2</v>
      </c>
      <c r="H47" s="8" t="str">
        <f>VLOOKUP(Tableau25791113[[#This Row],[PLACE RIEC]],PointsClassement[],2,FALSE)</f>
        <v xml:space="preserve"> </v>
      </c>
      <c r="I47" s="5">
        <v>31</v>
      </c>
      <c r="J47" s="8">
        <f>VLOOKUP(Tableau25791113[[#This Row],[PLACE QUIMPERLE]],PointsClassement[],2,FALSE)</f>
        <v>5</v>
      </c>
      <c r="K47" s="5" t="s">
        <v>2</v>
      </c>
      <c r="L47" s="8" t="str">
        <f>VLOOKUP(Tableau25791113[[#This Row],[PLACE ERGUE]],PointsClassement[],2,FALSE)</f>
        <v xml:space="preserve"> </v>
      </c>
      <c r="M47" s="5" t="s">
        <v>2</v>
      </c>
      <c r="N47" s="8" t="str">
        <f>VLOOKUP(Tableau25791113[[#This Row],[PLACE TREGUNC]],PointsClassement[],2,FALSE)</f>
        <v xml:space="preserve"> </v>
      </c>
      <c r="O47" s="5" t="s">
        <v>2</v>
      </c>
      <c r="P47" s="8" t="str">
        <f>VLOOKUP(Tableau25791113[[#This Row],[PLACE SCAER]],PointsClassement[],2,FALSE)</f>
        <v xml:space="preserve"> </v>
      </c>
      <c r="Q47" s="5" t="s">
        <v>2</v>
      </c>
      <c r="R47" s="8" t="str">
        <f>VLOOKUP(Tableau25791113[[#This Row],[PLACE GOUEZEC]],PointsClassement[],2,FALSE)</f>
        <v xml:space="preserve"> </v>
      </c>
      <c r="S47" s="8">
        <v>0</v>
      </c>
      <c r="T47" s="6" t="s">
        <v>2</v>
      </c>
      <c r="U47" s="7">
        <f>SUM(F47,H47,J47,L47,N47,P47,R47,T47,Tableau25791113[[#This Row],[JOKER]])</f>
        <v>5</v>
      </c>
    </row>
    <row r="48" spans="1:21" x14ac:dyDescent="0.35">
      <c r="A48">
        <v>43</v>
      </c>
      <c r="B48" t="s">
        <v>236</v>
      </c>
      <c r="C48" t="s">
        <v>190</v>
      </c>
      <c r="D48" t="s">
        <v>119</v>
      </c>
      <c r="E48" s="3">
        <v>26</v>
      </c>
      <c r="F48" s="8">
        <f>VLOOKUP(Tableau25791113[[#This Row],[PLACE QUIMPER]],PointsClassement[],2,FALSE)</f>
        <v>5</v>
      </c>
      <c r="G48" s="5" t="s">
        <v>2</v>
      </c>
      <c r="H48" s="8" t="str">
        <f>VLOOKUP(Tableau25791113[[#This Row],[PLACE RIEC]],PointsClassement[],2,FALSE)</f>
        <v xml:space="preserve"> </v>
      </c>
      <c r="I48" s="5" t="s">
        <v>2</v>
      </c>
      <c r="J48" s="8" t="str">
        <f>VLOOKUP(Tableau25791113[[#This Row],[PLACE QUIMPERLE]],PointsClassement[],2,FALSE)</f>
        <v xml:space="preserve"> </v>
      </c>
      <c r="K48" s="5" t="s">
        <v>2</v>
      </c>
      <c r="L48" s="8" t="str">
        <f>VLOOKUP(Tableau25791113[[#This Row],[PLACE ERGUE]],PointsClassement[],2,FALSE)</f>
        <v xml:space="preserve"> </v>
      </c>
      <c r="M48" s="5" t="s">
        <v>2</v>
      </c>
      <c r="N48" s="8" t="str">
        <f>VLOOKUP(Tableau25791113[[#This Row],[PLACE TREGUNC]],PointsClassement[],2,FALSE)</f>
        <v xml:space="preserve"> </v>
      </c>
      <c r="O48" s="5" t="s">
        <v>2</v>
      </c>
      <c r="P48" s="8" t="str">
        <f>VLOOKUP(Tableau25791113[[#This Row],[PLACE SCAER]],PointsClassement[],2,FALSE)</f>
        <v xml:space="preserve"> </v>
      </c>
      <c r="Q48" s="5" t="s">
        <v>2</v>
      </c>
      <c r="R48" s="8" t="str">
        <f>VLOOKUP(Tableau25791113[[#This Row],[PLACE GOUEZEC]],PointsClassement[],2,FALSE)</f>
        <v xml:space="preserve"> </v>
      </c>
      <c r="S48" s="8">
        <v>0</v>
      </c>
      <c r="T48" s="6" t="s">
        <v>2</v>
      </c>
      <c r="U48" s="7">
        <f>SUM(F48,H48,J48,L48,N48,P48,R48,T48,Tableau25791113[[#This Row],[JOKER]])</f>
        <v>5</v>
      </c>
    </row>
    <row r="49" spans="1:21" x14ac:dyDescent="0.35">
      <c r="A49">
        <v>44</v>
      </c>
      <c r="B49" t="s">
        <v>401</v>
      </c>
      <c r="C49" t="s">
        <v>96</v>
      </c>
      <c r="D49" t="s">
        <v>237</v>
      </c>
      <c r="E49" s="3" t="s">
        <v>2</v>
      </c>
      <c r="F49" s="8" t="str">
        <f>VLOOKUP(Tableau25791113[[#This Row],[PLACE QUIMPER]],PointsClassement[],2,FALSE)</f>
        <v xml:space="preserve"> </v>
      </c>
      <c r="G49" s="5">
        <v>22</v>
      </c>
      <c r="H49" s="8">
        <f>VLOOKUP(Tableau25791113[[#This Row],[PLACE RIEC]],PointsClassement[],2,FALSE)</f>
        <v>5</v>
      </c>
      <c r="I49" s="5" t="s">
        <v>2</v>
      </c>
      <c r="J49" s="8" t="str">
        <f>VLOOKUP(Tableau25791113[[#This Row],[PLACE QUIMPERLE]],PointsClassement[],2,FALSE)</f>
        <v xml:space="preserve"> </v>
      </c>
      <c r="K49" s="5" t="s">
        <v>2</v>
      </c>
      <c r="L49" s="8" t="str">
        <f>VLOOKUP(Tableau25791113[[#This Row],[PLACE ERGUE]],PointsClassement[],2,FALSE)</f>
        <v xml:space="preserve"> </v>
      </c>
      <c r="M49" s="5" t="s">
        <v>2</v>
      </c>
      <c r="N49" s="8" t="str">
        <f>VLOOKUP(Tableau25791113[[#This Row],[PLACE TREGUNC]],PointsClassement[],2,FALSE)</f>
        <v xml:space="preserve"> </v>
      </c>
      <c r="O49" s="5" t="s">
        <v>2</v>
      </c>
      <c r="P49" s="8" t="str">
        <f>VLOOKUP(Tableau25791113[[#This Row],[PLACE SCAER]],PointsClassement[],2,FALSE)</f>
        <v xml:space="preserve"> </v>
      </c>
      <c r="Q49" s="5" t="s">
        <v>2</v>
      </c>
      <c r="R49" s="8" t="str">
        <f>VLOOKUP(Tableau25791113[[#This Row],[PLACE GOUEZEC]],PointsClassement[],2,FALSE)</f>
        <v xml:space="preserve"> </v>
      </c>
      <c r="S49" s="8">
        <v>0</v>
      </c>
      <c r="T49" s="6" t="s">
        <v>2</v>
      </c>
      <c r="U49" s="7">
        <f>SUM(F49,H49,J49,L49,N49,P49,R49,T49,Tableau25791113[[#This Row],[JOKER]])</f>
        <v>5</v>
      </c>
    </row>
    <row r="50" spans="1:21" x14ac:dyDescent="0.35">
      <c r="A50">
        <v>45</v>
      </c>
      <c r="B50" t="s">
        <v>220</v>
      </c>
      <c r="C50" t="s">
        <v>221</v>
      </c>
      <c r="D50" t="s">
        <v>68</v>
      </c>
      <c r="E50" s="3">
        <v>23</v>
      </c>
      <c r="F50" s="8">
        <f>VLOOKUP(Tableau25791113[[#This Row],[PLACE QUIMPER]],PointsClassement[],2,FALSE)</f>
        <v>5</v>
      </c>
      <c r="G50" s="5" t="s">
        <v>2</v>
      </c>
      <c r="H50" s="8" t="str">
        <f>VLOOKUP(Tableau25791113[[#This Row],[PLACE RIEC]],PointsClassement[],2,FALSE)</f>
        <v xml:space="preserve"> </v>
      </c>
      <c r="I50" s="5" t="s">
        <v>2</v>
      </c>
      <c r="J50" s="8" t="str">
        <f>VLOOKUP(Tableau25791113[[#This Row],[PLACE QUIMPERLE]],PointsClassement[],2,FALSE)</f>
        <v xml:space="preserve"> </v>
      </c>
      <c r="K50" s="5" t="s">
        <v>2</v>
      </c>
      <c r="L50" s="8" t="str">
        <f>VLOOKUP(Tableau25791113[[#This Row],[PLACE ERGUE]],PointsClassement[],2,FALSE)</f>
        <v xml:space="preserve"> </v>
      </c>
      <c r="M50" s="5" t="s">
        <v>2</v>
      </c>
      <c r="N50" s="8" t="str">
        <f>VLOOKUP(Tableau25791113[[#This Row],[PLACE TREGUNC]],PointsClassement[],2,FALSE)</f>
        <v xml:space="preserve"> </v>
      </c>
      <c r="O50" s="5" t="s">
        <v>2</v>
      </c>
      <c r="P50" s="8" t="str">
        <f>VLOOKUP(Tableau25791113[[#This Row],[PLACE SCAER]],PointsClassement[],2,FALSE)</f>
        <v xml:space="preserve"> </v>
      </c>
      <c r="Q50" s="5" t="s">
        <v>2</v>
      </c>
      <c r="R50" s="8" t="str">
        <f>VLOOKUP(Tableau25791113[[#This Row],[PLACE GOUEZEC]],PointsClassement[],2,FALSE)</f>
        <v xml:space="preserve"> </v>
      </c>
      <c r="S50" s="8">
        <v>0</v>
      </c>
      <c r="T50" s="6" t="s">
        <v>2</v>
      </c>
      <c r="U50" s="7">
        <f>SUM(F50,H50,J50,L50,N50,P50,R50,T50,Tableau25791113[[#This Row],[JOKER]])</f>
        <v>5</v>
      </c>
    </row>
    <row r="51" spans="1:21" x14ac:dyDescent="0.35">
      <c r="A51">
        <v>46</v>
      </c>
      <c r="B51" t="s">
        <v>240</v>
      </c>
      <c r="C51" t="s">
        <v>459</v>
      </c>
      <c r="D51" t="s">
        <v>82</v>
      </c>
      <c r="E51" s="3" t="s">
        <v>2</v>
      </c>
      <c r="F51" s="8" t="str">
        <f>VLOOKUP(Tableau25791113[[#This Row],[PLACE QUIMPER]],PointsClassement[],2,FALSE)</f>
        <v xml:space="preserve"> </v>
      </c>
      <c r="G51" s="5" t="s">
        <v>2</v>
      </c>
      <c r="H51" s="8" t="str">
        <f>VLOOKUP(Tableau25791113[[#This Row],[PLACE RIEC]],PointsClassement[],2,FALSE)</f>
        <v xml:space="preserve"> </v>
      </c>
      <c r="I51" s="5" t="s">
        <v>3</v>
      </c>
      <c r="J51" s="8">
        <f>VLOOKUP(Tableau25791113[[#This Row],[PLACE QUIMPERLE]],PointsClassement[],2,FALSE)</f>
        <v>5</v>
      </c>
      <c r="K51" s="5" t="s">
        <v>2</v>
      </c>
      <c r="L51" s="8" t="str">
        <f>VLOOKUP(Tableau25791113[[#This Row],[PLACE ERGUE]],PointsClassement[],2,FALSE)</f>
        <v xml:space="preserve"> </v>
      </c>
      <c r="M51" s="5" t="s">
        <v>2</v>
      </c>
      <c r="N51" s="8" t="str">
        <f>VLOOKUP(Tableau25791113[[#This Row],[PLACE TREGUNC]],PointsClassement[],2,FALSE)</f>
        <v xml:space="preserve"> </v>
      </c>
      <c r="O51" s="5" t="s">
        <v>2</v>
      </c>
      <c r="P51" s="8" t="str">
        <f>VLOOKUP(Tableau25791113[[#This Row],[PLACE SCAER]],PointsClassement[],2,FALSE)</f>
        <v xml:space="preserve"> </v>
      </c>
      <c r="Q51" s="5" t="s">
        <v>2</v>
      </c>
      <c r="R51" s="8" t="str">
        <f>VLOOKUP(Tableau25791113[[#This Row],[PLACE GOUEZEC]],PointsClassement[],2,FALSE)</f>
        <v xml:space="preserve"> </v>
      </c>
      <c r="S51" s="8">
        <v>0</v>
      </c>
      <c r="T51" s="6" t="s">
        <v>2</v>
      </c>
      <c r="U51" s="7">
        <f>SUM(F51,H51,J51,L51,N51,P51,R51,T51,Tableau25791113[[#This Row],[JOKER]])</f>
        <v>5</v>
      </c>
    </row>
    <row r="52" spans="1:21" x14ac:dyDescent="0.35">
      <c r="A52">
        <v>47</v>
      </c>
      <c r="B52" t="s">
        <v>460</v>
      </c>
      <c r="C52" t="s">
        <v>461</v>
      </c>
      <c r="D52" t="s">
        <v>119</v>
      </c>
      <c r="E52" s="3" t="s">
        <v>2</v>
      </c>
      <c r="F52" s="8" t="str">
        <f>VLOOKUP(Tableau25791113[[#This Row],[PLACE QUIMPER]],PointsClassement[],2,FALSE)</f>
        <v xml:space="preserve"> </v>
      </c>
      <c r="G52" s="5" t="s">
        <v>2</v>
      </c>
      <c r="H52" s="8" t="str">
        <f>VLOOKUP(Tableau25791113[[#This Row],[PLACE RIEC]],PointsClassement[],2,FALSE)</f>
        <v xml:space="preserve"> </v>
      </c>
      <c r="I52" s="5" t="s">
        <v>3</v>
      </c>
      <c r="J52" s="8">
        <f>VLOOKUP(Tableau25791113[[#This Row],[PLACE QUIMPERLE]],PointsClassement[],2,FALSE)</f>
        <v>5</v>
      </c>
      <c r="K52" s="5" t="s">
        <v>2</v>
      </c>
      <c r="L52" s="8" t="str">
        <f>VLOOKUP(Tableau25791113[[#This Row],[PLACE ERGUE]],PointsClassement[],2,FALSE)</f>
        <v xml:space="preserve"> </v>
      </c>
      <c r="M52" s="5" t="s">
        <v>2</v>
      </c>
      <c r="N52" s="8" t="str">
        <f>VLOOKUP(Tableau25791113[[#This Row],[PLACE TREGUNC]],PointsClassement[],2,FALSE)</f>
        <v xml:space="preserve"> </v>
      </c>
      <c r="O52" s="5" t="s">
        <v>2</v>
      </c>
      <c r="P52" s="8" t="str">
        <f>VLOOKUP(Tableau25791113[[#This Row],[PLACE SCAER]],PointsClassement[],2,FALSE)</f>
        <v xml:space="preserve"> </v>
      </c>
      <c r="Q52" s="5" t="s">
        <v>2</v>
      </c>
      <c r="R52" s="8" t="str">
        <f>VLOOKUP(Tableau25791113[[#This Row],[PLACE GOUEZEC]],PointsClassement[],2,FALSE)</f>
        <v xml:space="preserve"> </v>
      </c>
      <c r="S52" s="8">
        <v>0</v>
      </c>
      <c r="T52" s="6" t="s">
        <v>2</v>
      </c>
      <c r="U52" s="7">
        <f>SUM(F52,H52,J52,L52,N52,P52,R52,T52,Tableau25791113[[#This Row],[JOKER]])</f>
        <v>5</v>
      </c>
    </row>
    <row r="53" spans="1:21" hidden="1" x14ac:dyDescent="0.35">
      <c r="A53">
        <v>48</v>
      </c>
      <c r="E53" s="3" t="s">
        <v>2</v>
      </c>
      <c r="F53" s="8" t="str">
        <f>VLOOKUP(Tableau25791113[[#This Row],[PLACE QUIMPER]],PointsClassement[],2,FALSE)</f>
        <v xml:space="preserve"> </v>
      </c>
      <c r="G53" s="5" t="s">
        <v>2</v>
      </c>
      <c r="H53" s="8" t="str">
        <f>VLOOKUP(Tableau25791113[[#This Row],[PLACE RIEC]],PointsClassement[],2,FALSE)</f>
        <v xml:space="preserve"> </v>
      </c>
      <c r="I53" s="5" t="s">
        <v>2</v>
      </c>
      <c r="J53" s="8" t="str">
        <f>VLOOKUP(Tableau25791113[[#This Row],[PLACE QUIMPERLE]],PointsClassement[],2,FALSE)</f>
        <v xml:space="preserve"> </v>
      </c>
      <c r="K53" s="5" t="s">
        <v>2</v>
      </c>
      <c r="L53" s="8" t="str">
        <f>VLOOKUP(Tableau25791113[[#This Row],[PLACE ERGUE]],PointsClassement[],2,FALSE)</f>
        <v xml:space="preserve"> </v>
      </c>
      <c r="M53" s="5" t="s">
        <v>2</v>
      </c>
      <c r="N53" s="8" t="str">
        <f>VLOOKUP(Tableau25791113[[#This Row],[PLACE TREGUNC]],PointsClassement[],2,FALSE)</f>
        <v xml:space="preserve"> </v>
      </c>
      <c r="O53" s="5" t="s">
        <v>2</v>
      </c>
      <c r="P53" s="8" t="str">
        <f>VLOOKUP(Tableau25791113[[#This Row],[PLACE SCAER]],PointsClassement[],2,FALSE)</f>
        <v xml:space="preserve"> </v>
      </c>
      <c r="Q53" s="5" t="s">
        <v>2</v>
      </c>
      <c r="R53" s="8" t="str">
        <f>VLOOKUP(Tableau25791113[[#This Row],[PLACE GOUEZEC]],PointsClassement[],2,FALSE)</f>
        <v xml:space="preserve"> </v>
      </c>
      <c r="S53" s="8"/>
      <c r="T53" s="6" t="s">
        <v>2</v>
      </c>
      <c r="U53" s="7">
        <f>SUM(F53,H53,J53,L53,N53,P53,R53,T53,Tableau25791113[[#This Row],[JOKER]])</f>
        <v>0</v>
      </c>
    </row>
    <row r="54" spans="1:21" hidden="1" x14ac:dyDescent="0.35">
      <c r="A54">
        <v>49</v>
      </c>
      <c r="E54" s="3" t="s">
        <v>2</v>
      </c>
      <c r="F54" s="8" t="str">
        <f>VLOOKUP(Tableau25791113[[#This Row],[PLACE QUIMPER]],PointsClassement[],2,FALSE)</f>
        <v xml:space="preserve"> </v>
      </c>
      <c r="G54" s="5" t="s">
        <v>2</v>
      </c>
      <c r="H54" s="8" t="str">
        <f>VLOOKUP(Tableau25791113[[#This Row],[PLACE RIEC]],PointsClassement[],2,FALSE)</f>
        <v xml:space="preserve"> </v>
      </c>
      <c r="I54" s="5" t="s">
        <v>2</v>
      </c>
      <c r="J54" s="8" t="str">
        <f>VLOOKUP(Tableau25791113[[#This Row],[PLACE QUIMPERLE]],PointsClassement[],2,FALSE)</f>
        <v xml:space="preserve"> </v>
      </c>
      <c r="K54" s="5" t="s">
        <v>2</v>
      </c>
      <c r="L54" s="8" t="str">
        <f>VLOOKUP(Tableau25791113[[#This Row],[PLACE ERGUE]],PointsClassement[],2,FALSE)</f>
        <v xml:space="preserve"> </v>
      </c>
      <c r="M54" s="5" t="s">
        <v>2</v>
      </c>
      <c r="N54" s="8" t="str">
        <f>VLOOKUP(Tableau25791113[[#This Row],[PLACE TREGUNC]],PointsClassement[],2,FALSE)</f>
        <v xml:space="preserve"> </v>
      </c>
      <c r="O54" s="5" t="s">
        <v>2</v>
      </c>
      <c r="P54" s="8" t="str">
        <f>VLOOKUP(Tableau25791113[[#This Row],[PLACE SCAER]],PointsClassement[],2,FALSE)</f>
        <v xml:space="preserve"> </v>
      </c>
      <c r="Q54" s="5" t="s">
        <v>2</v>
      </c>
      <c r="R54" s="8" t="str">
        <f>VLOOKUP(Tableau25791113[[#This Row],[PLACE GOUEZEC]],PointsClassement[],2,FALSE)</f>
        <v xml:space="preserve"> </v>
      </c>
      <c r="S54" s="8"/>
      <c r="T54" s="6" t="s">
        <v>2</v>
      </c>
      <c r="U54" s="7">
        <f>SUM(F54,H54,J54,L54,N54,P54,R54,T54,Tableau25791113[[#This Row],[JOKER]])</f>
        <v>0</v>
      </c>
    </row>
    <row r="55" spans="1:21" hidden="1" x14ac:dyDescent="0.35">
      <c r="A55">
        <v>50</v>
      </c>
      <c r="E55" s="3" t="s">
        <v>2</v>
      </c>
      <c r="F55" s="8" t="str">
        <f>VLOOKUP(Tableau25791113[[#This Row],[PLACE QUIMPER]],PointsClassement[],2,FALSE)</f>
        <v xml:space="preserve"> </v>
      </c>
      <c r="G55" s="5" t="s">
        <v>2</v>
      </c>
      <c r="H55" s="8" t="str">
        <f>VLOOKUP(Tableau25791113[[#This Row],[PLACE RIEC]],PointsClassement[],2,FALSE)</f>
        <v xml:space="preserve"> </v>
      </c>
      <c r="I55" s="5" t="s">
        <v>2</v>
      </c>
      <c r="J55" s="8" t="str">
        <f>VLOOKUP(Tableau25791113[[#This Row],[PLACE QUIMPERLE]],PointsClassement[],2,FALSE)</f>
        <v xml:space="preserve"> </v>
      </c>
      <c r="K55" s="5" t="s">
        <v>2</v>
      </c>
      <c r="L55" s="8" t="str">
        <f>VLOOKUP(Tableau25791113[[#This Row],[PLACE ERGUE]],PointsClassement[],2,FALSE)</f>
        <v xml:space="preserve"> </v>
      </c>
      <c r="M55" s="5" t="s">
        <v>2</v>
      </c>
      <c r="N55" s="8" t="str">
        <f>VLOOKUP(Tableau25791113[[#This Row],[PLACE TREGUNC]],PointsClassement[],2,FALSE)</f>
        <v xml:space="preserve"> </v>
      </c>
      <c r="O55" s="5" t="s">
        <v>2</v>
      </c>
      <c r="P55" s="8" t="str">
        <f>VLOOKUP(Tableau25791113[[#This Row],[PLACE SCAER]],PointsClassement[],2,FALSE)</f>
        <v xml:space="preserve"> </v>
      </c>
      <c r="Q55" s="5" t="s">
        <v>2</v>
      </c>
      <c r="R55" s="8" t="str">
        <f>VLOOKUP(Tableau25791113[[#This Row],[PLACE GOUEZEC]],PointsClassement[],2,FALSE)</f>
        <v xml:space="preserve"> </v>
      </c>
      <c r="S55" s="8"/>
      <c r="T55" s="6" t="s">
        <v>2</v>
      </c>
      <c r="U55" s="7">
        <f>SUM(F55,H55,J55,L55,N55,P55,R55,T55,Tableau25791113[[#This Row],[JOKER]])</f>
        <v>0</v>
      </c>
    </row>
    <row r="56" spans="1:21" hidden="1" x14ac:dyDescent="0.35">
      <c r="A56">
        <v>51</v>
      </c>
      <c r="E56" s="3" t="s">
        <v>2</v>
      </c>
      <c r="F56" s="8" t="str">
        <f>VLOOKUP(Tableau25791113[[#This Row],[PLACE QUIMPER]],PointsClassement[],2,FALSE)</f>
        <v xml:space="preserve"> </v>
      </c>
      <c r="G56" s="5" t="s">
        <v>2</v>
      </c>
      <c r="H56" s="8" t="str">
        <f>VLOOKUP(Tableau25791113[[#This Row],[PLACE RIEC]],PointsClassement[],2,FALSE)</f>
        <v xml:space="preserve"> </v>
      </c>
      <c r="I56" s="5" t="s">
        <v>2</v>
      </c>
      <c r="J56" s="8" t="str">
        <f>VLOOKUP(Tableau25791113[[#This Row],[PLACE QUIMPERLE]],PointsClassement[],2,FALSE)</f>
        <v xml:space="preserve"> </v>
      </c>
      <c r="K56" s="5" t="s">
        <v>2</v>
      </c>
      <c r="L56" s="8" t="str">
        <f>VLOOKUP(Tableau25791113[[#This Row],[PLACE ERGUE]],PointsClassement[],2,FALSE)</f>
        <v xml:space="preserve"> </v>
      </c>
      <c r="M56" s="5" t="s">
        <v>2</v>
      </c>
      <c r="N56" s="8" t="str">
        <f>VLOOKUP(Tableau25791113[[#This Row],[PLACE TREGUNC]],PointsClassement[],2,FALSE)</f>
        <v xml:space="preserve"> </v>
      </c>
      <c r="O56" s="5" t="s">
        <v>2</v>
      </c>
      <c r="P56" s="8" t="str">
        <f>VLOOKUP(Tableau25791113[[#This Row],[PLACE SCAER]],PointsClassement[],2,FALSE)</f>
        <v xml:space="preserve"> </v>
      </c>
      <c r="Q56" s="5" t="s">
        <v>2</v>
      </c>
      <c r="R56" s="8" t="str">
        <f>VLOOKUP(Tableau25791113[[#This Row],[PLACE GOUEZEC]],PointsClassement[],2,FALSE)</f>
        <v xml:space="preserve"> </v>
      </c>
      <c r="S56" s="8"/>
      <c r="T56" s="6" t="s">
        <v>2</v>
      </c>
      <c r="U56" s="7">
        <f>SUM(F56,H56,J56,L56,N56,P56,R56,T56,Tableau25791113[[#This Row],[JOKER]])</f>
        <v>0</v>
      </c>
    </row>
    <row r="57" spans="1:21" hidden="1" x14ac:dyDescent="0.35">
      <c r="A57">
        <v>52</v>
      </c>
      <c r="E57" s="3" t="s">
        <v>2</v>
      </c>
      <c r="F57" s="8" t="str">
        <f>VLOOKUP(Tableau25791113[[#This Row],[PLACE QUIMPER]],PointsClassement[],2,FALSE)</f>
        <v xml:space="preserve"> </v>
      </c>
      <c r="G57" s="5" t="s">
        <v>2</v>
      </c>
      <c r="H57" s="8" t="str">
        <f>VLOOKUP(Tableau25791113[[#This Row],[PLACE RIEC]],PointsClassement[],2,FALSE)</f>
        <v xml:space="preserve"> </v>
      </c>
      <c r="I57" s="5" t="s">
        <v>2</v>
      </c>
      <c r="J57" s="8" t="str">
        <f>VLOOKUP(Tableau25791113[[#This Row],[PLACE QUIMPERLE]],PointsClassement[],2,FALSE)</f>
        <v xml:space="preserve"> </v>
      </c>
      <c r="K57" s="5" t="s">
        <v>2</v>
      </c>
      <c r="L57" s="8" t="str">
        <f>VLOOKUP(Tableau25791113[[#This Row],[PLACE ERGUE]],PointsClassement[],2,FALSE)</f>
        <v xml:space="preserve"> </v>
      </c>
      <c r="M57" s="5" t="s">
        <v>2</v>
      </c>
      <c r="N57" s="8" t="str">
        <f>VLOOKUP(Tableau25791113[[#This Row],[PLACE TREGUNC]],PointsClassement[],2,FALSE)</f>
        <v xml:space="preserve"> </v>
      </c>
      <c r="O57" s="5" t="s">
        <v>2</v>
      </c>
      <c r="P57" s="8" t="str">
        <f>VLOOKUP(Tableau25791113[[#This Row],[PLACE SCAER]],PointsClassement[],2,FALSE)</f>
        <v xml:space="preserve"> </v>
      </c>
      <c r="Q57" s="5" t="s">
        <v>2</v>
      </c>
      <c r="R57" s="8" t="str">
        <f>VLOOKUP(Tableau25791113[[#This Row],[PLACE GOUEZEC]],PointsClassement[],2,FALSE)</f>
        <v xml:space="preserve"> </v>
      </c>
      <c r="S57" s="8"/>
      <c r="T57" s="6" t="s">
        <v>2</v>
      </c>
      <c r="U57" s="7">
        <f>SUM(F57,H57,J57,L57,N57,P57,R57,T57,Tableau25791113[[#This Row],[JOKER]])</f>
        <v>0</v>
      </c>
    </row>
    <row r="58" spans="1:21" hidden="1" x14ac:dyDescent="0.35">
      <c r="A58">
        <v>53</v>
      </c>
      <c r="E58" s="3" t="s">
        <v>2</v>
      </c>
      <c r="F58" s="8" t="str">
        <f>VLOOKUP(Tableau25791113[[#This Row],[PLACE QUIMPER]],PointsClassement[],2,FALSE)</f>
        <v xml:space="preserve"> </v>
      </c>
      <c r="G58" s="5" t="s">
        <v>2</v>
      </c>
      <c r="H58" s="8" t="str">
        <f>VLOOKUP(Tableau25791113[[#This Row],[PLACE RIEC]],PointsClassement[],2,FALSE)</f>
        <v xml:space="preserve"> </v>
      </c>
      <c r="I58" s="5" t="s">
        <v>2</v>
      </c>
      <c r="J58" s="8" t="str">
        <f>VLOOKUP(Tableau25791113[[#This Row],[PLACE QUIMPERLE]],PointsClassement[],2,FALSE)</f>
        <v xml:space="preserve"> </v>
      </c>
      <c r="K58" s="5" t="s">
        <v>2</v>
      </c>
      <c r="L58" s="8" t="str">
        <f>VLOOKUP(Tableau25791113[[#This Row],[PLACE ERGUE]],PointsClassement[],2,FALSE)</f>
        <v xml:space="preserve"> </v>
      </c>
      <c r="M58" s="5" t="s">
        <v>2</v>
      </c>
      <c r="N58" s="8" t="str">
        <f>VLOOKUP(Tableau25791113[[#This Row],[PLACE TREGUNC]],PointsClassement[],2,FALSE)</f>
        <v xml:space="preserve"> </v>
      </c>
      <c r="O58" s="5" t="s">
        <v>2</v>
      </c>
      <c r="P58" s="8" t="str">
        <f>VLOOKUP(Tableau25791113[[#This Row],[PLACE SCAER]],PointsClassement[],2,FALSE)</f>
        <v xml:space="preserve"> </v>
      </c>
      <c r="Q58" s="5" t="s">
        <v>2</v>
      </c>
      <c r="R58" s="8" t="str">
        <f>VLOOKUP(Tableau25791113[[#This Row],[PLACE GOUEZEC]],PointsClassement[],2,FALSE)</f>
        <v xml:space="preserve"> </v>
      </c>
      <c r="S58" s="8"/>
      <c r="T58" s="6" t="s">
        <v>2</v>
      </c>
      <c r="U58" s="7">
        <f>SUM(F58,H58,J58,L58,N58,P58,R58,T58,Tableau25791113[[#This Row],[JOKER]])</f>
        <v>0</v>
      </c>
    </row>
    <row r="59" spans="1:21" hidden="1" x14ac:dyDescent="0.35">
      <c r="A59">
        <v>54</v>
      </c>
      <c r="E59" s="3" t="s">
        <v>2</v>
      </c>
      <c r="F59" s="8" t="str">
        <f>VLOOKUP(Tableau25791113[[#This Row],[PLACE QUIMPER]],PointsClassement[],2,FALSE)</f>
        <v xml:space="preserve"> </v>
      </c>
      <c r="G59" s="5" t="s">
        <v>2</v>
      </c>
      <c r="H59" s="8" t="str">
        <f>VLOOKUP(Tableau25791113[[#This Row],[PLACE RIEC]],PointsClassement[],2,FALSE)</f>
        <v xml:space="preserve"> </v>
      </c>
      <c r="I59" s="5" t="s">
        <v>2</v>
      </c>
      <c r="J59" s="8" t="str">
        <f>VLOOKUP(Tableau25791113[[#This Row],[PLACE QUIMPERLE]],PointsClassement[],2,FALSE)</f>
        <v xml:space="preserve"> </v>
      </c>
      <c r="K59" s="5" t="s">
        <v>2</v>
      </c>
      <c r="L59" s="8" t="str">
        <f>VLOOKUP(Tableau25791113[[#This Row],[PLACE ERGUE]],PointsClassement[],2,FALSE)</f>
        <v xml:space="preserve"> </v>
      </c>
      <c r="M59" s="5" t="s">
        <v>2</v>
      </c>
      <c r="N59" s="8" t="str">
        <f>VLOOKUP(Tableau25791113[[#This Row],[PLACE TREGUNC]],PointsClassement[],2,FALSE)</f>
        <v xml:space="preserve"> </v>
      </c>
      <c r="O59" s="5" t="s">
        <v>2</v>
      </c>
      <c r="P59" s="8" t="str">
        <f>VLOOKUP(Tableau25791113[[#This Row],[PLACE SCAER]],PointsClassement[],2,FALSE)</f>
        <v xml:space="preserve"> </v>
      </c>
      <c r="Q59" s="5" t="s">
        <v>2</v>
      </c>
      <c r="R59" s="8" t="str">
        <f>VLOOKUP(Tableau25791113[[#This Row],[PLACE GOUEZEC]],PointsClassement[],2,FALSE)</f>
        <v xml:space="preserve"> </v>
      </c>
      <c r="S59" s="8"/>
      <c r="T59" s="6" t="s">
        <v>2</v>
      </c>
      <c r="U59" s="7">
        <f>SUM(F59,H59,J59,L59,N59,P59,R59,T59,Tableau25791113[[#This Row],[JOKER]])</f>
        <v>0</v>
      </c>
    </row>
    <row r="60" spans="1:21" hidden="1" x14ac:dyDescent="0.35">
      <c r="A60">
        <v>55</v>
      </c>
      <c r="E60" s="3" t="s">
        <v>2</v>
      </c>
      <c r="F60" s="8" t="str">
        <f>VLOOKUP(Tableau25791113[[#This Row],[PLACE QUIMPER]],PointsClassement[],2,FALSE)</f>
        <v xml:space="preserve"> </v>
      </c>
      <c r="G60" s="5" t="s">
        <v>2</v>
      </c>
      <c r="H60" s="8" t="str">
        <f>VLOOKUP(Tableau25791113[[#This Row],[PLACE RIEC]],PointsClassement[],2,FALSE)</f>
        <v xml:space="preserve"> </v>
      </c>
      <c r="I60" s="5" t="s">
        <v>2</v>
      </c>
      <c r="J60" s="8" t="str">
        <f>VLOOKUP(Tableau25791113[[#This Row],[PLACE QUIMPERLE]],PointsClassement[],2,FALSE)</f>
        <v xml:space="preserve"> </v>
      </c>
      <c r="K60" s="5" t="s">
        <v>2</v>
      </c>
      <c r="L60" s="8" t="str">
        <f>VLOOKUP(Tableau25791113[[#This Row],[PLACE ERGUE]],PointsClassement[],2,FALSE)</f>
        <v xml:space="preserve"> </v>
      </c>
      <c r="M60" s="5" t="s">
        <v>2</v>
      </c>
      <c r="N60" s="8" t="str">
        <f>VLOOKUP(Tableau25791113[[#This Row],[PLACE TREGUNC]],PointsClassement[],2,FALSE)</f>
        <v xml:space="preserve"> </v>
      </c>
      <c r="O60" s="5" t="s">
        <v>2</v>
      </c>
      <c r="P60" s="8" t="str">
        <f>VLOOKUP(Tableau25791113[[#This Row],[PLACE SCAER]],PointsClassement[],2,FALSE)</f>
        <v xml:space="preserve"> </v>
      </c>
      <c r="Q60" s="5" t="s">
        <v>2</v>
      </c>
      <c r="R60" s="8" t="str">
        <f>VLOOKUP(Tableau25791113[[#This Row],[PLACE GOUEZEC]],PointsClassement[],2,FALSE)</f>
        <v xml:space="preserve"> </v>
      </c>
      <c r="S60" s="8"/>
      <c r="T60" s="6" t="s">
        <v>2</v>
      </c>
      <c r="U60" s="7">
        <f>SUM(F60,H60,J60,L60,N60,P60,R60,T60,Tableau25791113[[#This Row],[JOKER]])</f>
        <v>0</v>
      </c>
    </row>
    <row r="61" spans="1:21" hidden="1" x14ac:dyDescent="0.35">
      <c r="A61">
        <v>56</v>
      </c>
      <c r="E61" s="3" t="s">
        <v>2</v>
      </c>
      <c r="F61" s="8" t="str">
        <f>VLOOKUP(Tableau25791113[[#This Row],[PLACE QUIMPER]],PointsClassement[],2,FALSE)</f>
        <v xml:space="preserve"> </v>
      </c>
      <c r="G61" s="5" t="s">
        <v>2</v>
      </c>
      <c r="H61" s="8" t="str">
        <f>VLOOKUP(Tableau25791113[[#This Row],[PLACE RIEC]],PointsClassement[],2,FALSE)</f>
        <v xml:space="preserve"> </v>
      </c>
      <c r="I61" s="5" t="s">
        <v>2</v>
      </c>
      <c r="J61" s="8" t="str">
        <f>VLOOKUP(Tableau25791113[[#This Row],[PLACE QUIMPERLE]],PointsClassement[],2,FALSE)</f>
        <v xml:space="preserve"> </v>
      </c>
      <c r="K61" s="5" t="s">
        <v>2</v>
      </c>
      <c r="L61" s="8" t="str">
        <f>VLOOKUP(Tableau25791113[[#This Row],[PLACE ERGUE]],PointsClassement[],2,FALSE)</f>
        <v xml:space="preserve"> </v>
      </c>
      <c r="M61" s="5" t="s">
        <v>2</v>
      </c>
      <c r="N61" s="8" t="str">
        <f>VLOOKUP(Tableau25791113[[#This Row],[PLACE TREGUNC]],PointsClassement[],2,FALSE)</f>
        <v xml:space="preserve"> </v>
      </c>
      <c r="O61" s="5" t="s">
        <v>2</v>
      </c>
      <c r="P61" s="8" t="str">
        <f>VLOOKUP(Tableau25791113[[#This Row],[PLACE SCAER]],PointsClassement[],2,FALSE)</f>
        <v xml:space="preserve"> </v>
      </c>
      <c r="Q61" s="5" t="s">
        <v>2</v>
      </c>
      <c r="R61" s="8" t="str">
        <f>VLOOKUP(Tableau25791113[[#This Row],[PLACE GOUEZEC]],PointsClassement[],2,FALSE)</f>
        <v xml:space="preserve"> </v>
      </c>
      <c r="S61" s="8"/>
      <c r="T61" s="6" t="s">
        <v>2</v>
      </c>
      <c r="U61" s="7">
        <f>SUM(F61,H61,J61,L61,N61,P61,R61,T61,Tableau25791113[[#This Row],[JOKER]])</f>
        <v>0</v>
      </c>
    </row>
    <row r="62" spans="1:21" hidden="1" x14ac:dyDescent="0.35">
      <c r="A62">
        <v>57</v>
      </c>
      <c r="E62" s="3" t="s">
        <v>2</v>
      </c>
      <c r="F62" s="8" t="str">
        <f>VLOOKUP(Tableau25791113[[#This Row],[PLACE QUIMPER]],PointsClassement[],2,FALSE)</f>
        <v xml:space="preserve"> </v>
      </c>
      <c r="G62" s="5" t="s">
        <v>2</v>
      </c>
      <c r="H62" s="8" t="str">
        <f>VLOOKUP(Tableau25791113[[#This Row],[PLACE RIEC]],PointsClassement[],2,FALSE)</f>
        <v xml:space="preserve"> </v>
      </c>
      <c r="I62" s="5" t="s">
        <v>2</v>
      </c>
      <c r="J62" s="8" t="str">
        <f>VLOOKUP(Tableau25791113[[#This Row],[PLACE QUIMPERLE]],PointsClassement[],2,FALSE)</f>
        <v xml:space="preserve"> </v>
      </c>
      <c r="K62" s="5" t="s">
        <v>2</v>
      </c>
      <c r="L62" s="8" t="str">
        <f>VLOOKUP(Tableau25791113[[#This Row],[PLACE ERGUE]],PointsClassement[],2,FALSE)</f>
        <v xml:space="preserve"> </v>
      </c>
      <c r="M62" s="5" t="s">
        <v>2</v>
      </c>
      <c r="N62" s="8" t="str">
        <f>VLOOKUP(Tableau25791113[[#This Row],[PLACE TREGUNC]],PointsClassement[],2,FALSE)</f>
        <v xml:space="preserve"> </v>
      </c>
      <c r="O62" s="5" t="s">
        <v>2</v>
      </c>
      <c r="P62" s="8" t="str">
        <f>VLOOKUP(Tableau25791113[[#This Row],[PLACE SCAER]],PointsClassement[],2,FALSE)</f>
        <v xml:space="preserve"> </v>
      </c>
      <c r="Q62" s="5" t="s">
        <v>2</v>
      </c>
      <c r="R62" s="8" t="str">
        <f>VLOOKUP(Tableau25791113[[#This Row],[PLACE GOUEZEC]],PointsClassement[],2,FALSE)</f>
        <v xml:space="preserve"> </v>
      </c>
      <c r="S62" s="8"/>
      <c r="T62" s="6" t="s">
        <v>2</v>
      </c>
      <c r="U62" s="7">
        <f>SUM(F62,H62,J62,L62,N62,P62,R62,T62,Tableau25791113[[#This Row],[JOKER]])</f>
        <v>0</v>
      </c>
    </row>
    <row r="63" spans="1:21" hidden="1" x14ac:dyDescent="0.35">
      <c r="A63">
        <v>58</v>
      </c>
      <c r="E63" s="3" t="s">
        <v>2</v>
      </c>
      <c r="F63" s="8" t="str">
        <f>VLOOKUP(Tableau25791113[[#This Row],[PLACE QUIMPER]],PointsClassement[],2,FALSE)</f>
        <v xml:space="preserve"> </v>
      </c>
      <c r="G63" s="5" t="s">
        <v>2</v>
      </c>
      <c r="H63" s="8" t="str">
        <f>VLOOKUP(Tableau25791113[[#This Row],[PLACE RIEC]],PointsClassement[],2,FALSE)</f>
        <v xml:space="preserve"> </v>
      </c>
      <c r="I63" s="5" t="s">
        <v>2</v>
      </c>
      <c r="J63" s="8" t="str">
        <f>VLOOKUP(Tableau25791113[[#This Row],[PLACE QUIMPERLE]],PointsClassement[],2,FALSE)</f>
        <v xml:space="preserve"> </v>
      </c>
      <c r="K63" s="5" t="s">
        <v>2</v>
      </c>
      <c r="L63" s="8" t="str">
        <f>VLOOKUP(Tableau25791113[[#This Row],[PLACE ERGUE]],PointsClassement[],2,FALSE)</f>
        <v xml:space="preserve"> </v>
      </c>
      <c r="M63" s="5" t="s">
        <v>2</v>
      </c>
      <c r="N63" s="8" t="str">
        <f>VLOOKUP(Tableau25791113[[#This Row],[PLACE TREGUNC]],PointsClassement[],2,FALSE)</f>
        <v xml:space="preserve"> </v>
      </c>
      <c r="O63" s="5" t="s">
        <v>2</v>
      </c>
      <c r="P63" s="8" t="str">
        <f>VLOOKUP(Tableau25791113[[#This Row],[PLACE SCAER]],PointsClassement[],2,FALSE)</f>
        <v xml:space="preserve"> </v>
      </c>
      <c r="Q63" s="5" t="s">
        <v>2</v>
      </c>
      <c r="R63" s="8" t="str">
        <f>VLOOKUP(Tableau25791113[[#This Row],[PLACE GOUEZEC]],PointsClassement[],2,FALSE)</f>
        <v xml:space="preserve"> </v>
      </c>
      <c r="S63" s="8"/>
      <c r="T63" s="6" t="s">
        <v>2</v>
      </c>
      <c r="U63" s="7">
        <f>SUM(F63,H63,J63,L63,N63,P63,R63,T63,Tableau25791113[[#This Row],[JOKER]])</f>
        <v>0</v>
      </c>
    </row>
    <row r="64" spans="1:21" hidden="1" x14ac:dyDescent="0.35">
      <c r="A64">
        <v>59</v>
      </c>
      <c r="E64" s="3" t="s">
        <v>2</v>
      </c>
      <c r="F64" s="8" t="str">
        <f>VLOOKUP(Tableau25791113[[#This Row],[PLACE QUIMPER]],PointsClassement[],2,FALSE)</f>
        <v xml:space="preserve"> </v>
      </c>
      <c r="G64" s="5" t="s">
        <v>2</v>
      </c>
      <c r="H64" s="8" t="str">
        <f>VLOOKUP(Tableau25791113[[#This Row],[PLACE RIEC]],PointsClassement[],2,FALSE)</f>
        <v xml:space="preserve"> </v>
      </c>
      <c r="I64" s="5" t="s">
        <v>2</v>
      </c>
      <c r="J64" s="8" t="str">
        <f>VLOOKUP(Tableau25791113[[#This Row],[PLACE QUIMPERLE]],PointsClassement[],2,FALSE)</f>
        <v xml:space="preserve"> </v>
      </c>
      <c r="K64" s="5" t="s">
        <v>2</v>
      </c>
      <c r="L64" s="8" t="str">
        <f>VLOOKUP(Tableau25791113[[#This Row],[PLACE ERGUE]],PointsClassement[],2,FALSE)</f>
        <v xml:space="preserve"> </v>
      </c>
      <c r="M64" s="5" t="s">
        <v>2</v>
      </c>
      <c r="N64" s="8" t="str">
        <f>VLOOKUP(Tableau25791113[[#This Row],[PLACE TREGUNC]],PointsClassement[],2,FALSE)</f>
        <v xml:space="preserve"> </v>
      </c>
      <c r="O64" s="5" t="s">
        <v>2</v>
      </c>
      <c r="P64" s="8" t="str">
        <f>VLOOKUP(Tableau25791113[[#This Row],[PLACE SCAER]],PointsClassement[],2,FALSE)</f>
        <v xml:space="preserve"> </v>
      </c>
      <c r="Q64" s="5" t="s">
        <v>2</v>
      </c>
      <c r="R64" s="8" t="str">
        <f>VLOOKUP(Tableau25791113[[#This Row],[PLACE GOUEZEC]],PointsClassement[],2,FALSE)</f>
        <v xml:space="preserve"> </v>
      </c>
      <c r="S64" s="8"/>
      <c r="T64" s="6" t="s">
        <v>2</v>
      </c>
      <c r="U64" s="7">
        <f>SUM(F64,H64,J64,L64,N64,P64,R64,T64,Tableau25791113[[#This Row],[JOKER]])</f>
        <v>0</v>
      </c>
    </row>
    <row r="65" spans="1:21" hidden="1" x14ac:dyDescent="0.35">
      <c r="A65">
        <v>60</v>
      </c>
      <c r="E65" s="3" t="s">
        <v>2</v>
      </c>
      <c r="F65" s="8" t="str">
        <f>VLOOKUP(Tableau25791113[[#This Row],[PLACE QUIMPER]],PointsClassement[],2,FALSE)</f>
        <v xml:space="preserve"> </v>
      </c>
      <c r="G65" s="5" t="s">
        <v>2</v>
      </c>
      <c r="H65" s="8" t="str">
        <f>VLOOKUP(Tableau25791113[[#This Row],[PLACE RIEC]],PointsClassement[],2,FALSE)</f>
        <v xml:space="preserve"> </v>
      </c>
      <c r="I65" s="5" t="s">
        <v>2</v>
      </c>
      <c r="J65" s="8" t="str">
        <f>VLOOKUP(Tableau25791113[[#This Row],[PLACE QUIMPERLE]],PointsClassement[],2,FALSE)</f>
        <v xml:space="preserve"> </v>
      </c>
      <c r="K65" s="5" t="s">
        <v>2</v>
      </c>
      <c r="L65" s="8" t="str">
        <f>VLOOKUP(Tableau25791113[[#This Row],[PLACE ERGUE]],PointsClassement[],2,FALSE)</f>
        <v xml:space="preserve"> </v>
      </c>
      <c r="M65" s="5" t="s">
        <v>2</v>
      </c>
      <c r="N65" s="8" t="str">
        <f>VLOOKUP(Tableau25791113[[#This Row],[PLACE TREGUNC]],PointsClassement[],2,FALSE)</f>
        <v xml:space="preserve"> </v>
      </c>
      <c r="O65" s="5" t="s">
        <v>2</v>
      </c>
      <c r="P65" s="8" t="str">
        <f>VLOOKUP(Tableau25791113[[#This Row],[PLACE SCAER]],PointsClassement[],2,FALSE)</f>
        <v xml:space="preserve"> </v>
      </c>
      <c r="Q65" s="5" t="s">
        <v>2</v>
      </c>
      <c r="R65" s="8" t="str">
        <f>VLOOKUP(Tableau25791113[[#This Row],[PLACE GOUEZEC]],PointsClassement[],2,FALSE)</f>
        <v xml:space="preserve"> </v>
      </c>
      <c r="S65" s="8"/>
      <c r="T65" s="6" t="s">
        <v>2</v>
      </c>
      <c r="U65" s="7">
        <f>SUM(F65,H65,J65,L65,N65,P65,R65,T65,Tableau25791113[[#This Row],[JOKER]])</f>
        <v>0</v>
      </c>
    </row>
    <row r="66" spans="1:21" hidden="1" x14ac:dyDescent="0.35">
      <c r="A66">
        <v>61</v>
      </c>
      <c r="E66" s="3" t="s">
        <v>2</v>
      </c>
      <c r="F66" s="8" t="str">
        <f>VLOOKUP(Tableau25791113[[#This Row],[PLACE QUIMPER]],PointsClassement[],2,FALSE)</f>
        <v xml:space="preserve"> </v>
      </c>
      <c r="G66" s="5" t="s">
        <v>2</v>
      </c>
      <c r="H66" s="8" t="str">
        <f>VLOOKUP(Tableau25791113[[#This Row],[PLACE RIEC]],PointsClassement[],2,FALSE)</f>
        <v xml:space="preserve"> </v>
      </c>
      <c r="I66" s="5" t="s">
        <v>2</v>
      </c>
      <c r="J66" s="8" t="str">
        <f>VLOOKUP(Tableau25791113[[#This Row],[PLACE QUIMPERLE]],PointsClassement[],2,FALSE)</f>
        <v xml:space="preserve"> </v>
      </c>
      <c r="K66" s="5" t="s">
        <v>2</v>
      </c>
      <c r="L66" s="8" t="str">
        <f>VLOOKUP(Tableau25791113[[#This Row],[PLACE ERGUE]],PointsClassement[],2,FALSE)</f>
        <v xml:space="preserve"> </v>
      </c>
      <c r="M66" s="5" t="s">
        <v>2</v>
      </c>
      <c r="N66" s="8" t="str">
        <f>VLOOKUP(Tableau25791113[[#This Row],[PLACE TREGUNC]],PointsClassement[],2,FALSE)</f>
        <v xml:space="preserve"> </v>
      </c>
      <c r="O66" s="5" t="s">
        <v>2</v>
      </c>
      <c r="P66" s="8" t="str">
        <f>VLOOKUP(Tableau25791113[[#This Row],[PLACE SCAER]],PointsClassement[],2,FALSE)</f>
        <v xml:space="preserve"> </v>
      </c>
      <c r="Q66" s="5" t="s">
        <v>2</v>
      </c>
      <c r="R66" s="8" t="str">
        <f>VLOOKUP(Tableau25791113[[#This Row],[PLACE GOUEZEC]],PointsClassement[],2,FALSE)</f>
        <v xml:space="preserve"> </v>
      </c>
      <c r="S66" s="8"/>
      <c r="T66" s="6" t="s">
        <v>2</v>
      </c>
      <c r="U66" s="7">
        <f>SUM(F66,H66,J66,L66,N66,P66,R66,T66,Tableau25791113[[#This Row],[JOKER]])</f>
        <v>0</v>
      </c>
    </row>
    <row r="67" spans="1:21" hidden="1" x14ac:dyDescent="0.35">
      <c r="A67">
        <v>62</v>
      </c>
      <c r="E67" s="3" t="s">
        <v>2</v>
      </c>
      <c r="F67" s="8" t="str">
        <f>VLOOKUP(Tableau25791113[[#This Row],[PLACE QUIMPER]],PointsClassement[],2,FALSE)</f>
        <v xml:space="preserve"> </v>
      </c>
      <c r="G67" s="5" t="s">
        <v>2</v>
      </c>
      <c r="H67" s="8" t="str">
        <f>VLOOKUP(Tableau25791113[[#This Row],[PLACE RIEC]],PointsClassement[],2,FALSE)</f>
        <v xml:space="preserve"> </v>
      </c>
      <c r="I67" s="5" t="s">
        <v>2</v>
      </c>
      <c r="J67" s="8" t="str">
        <f>VLOOKUP(Tableau25791113[[#This Row],[PLACE QUIMPERLE]],PointsClassement[],2,FALSE)</f>
        <v xml:space="preserve"> </v>
      </c>
      <c r="K67" s="5" t="s">
        <v>2</v>
      </c>
      <c r="L67" s="8" t="str">
        <f>VLOOKUP(Tableau25791113[[#This Row],[PLACE ERGUE]],PointsClassement[],2,FALSE)</f>
        <v xml:space="preserve"> </v>
      </c>
      <c r="M67" s="5" t="s">
        <v>2</v>
      </c>
      <c r="N67" s="8" t="str">
        <f>VLOOKUP(Tableau25791113[[#This Row],[PLACE TREGUNC]],PointsClassement[],2,FALSE)</f>
        <v xml:space="preserve"> </v>
      </c>
      <c r="O67" s="5" t="s">
        <v>2</v>
      </c>
      <c r="P67" s="8" t="str">
        <f>VLOOKUP(Tableau25791113[[#This Row],[PLACE SCAER]],PointsClassement[],2,FALSE)</f>
        <v xml:space="preserve"> </v>
      </c>
      <c r="Q67" s="5" t="s">
        <v>2</v>
      </c>
      <c r="R67" s="8" t="str">
        <f>VLOOKUP(Tableau25791113[[#This Row],[PLACE GOUEZEC]],PointsClassement[],2,FALSE)</f>
        <v xml:space="preserve"> </v>
      </c>
      <c r="S67" s="8"/>
      <c r="T67" s="6" t="s">
        <v>2</v>
      </c>
      <c r="U67" s="7">
        <f>SUM(F67,H67,J67,L67,N67,P67,R67,T67,Tableau25791113[[#This Row],[JOKER]])</f>
        <v>0</v>
      </c>
    </row>
    <row r="68" spans="1:21" hidden="1" x14ac:dyDescent="0.35">
      <c r="A68">
        <v>63</v>
      </c>
      <c r="E68" s="3" t="s">
        <v>2</v>
      </c>
      <c r="F68" s="8" t="str">
        <f>VLOOKUP(Tableau25791113[[#This Row],[PLACE QUIMPER]],PointsClassement[],2,FALSE)</f>
        <v xml:space="preserve"> </v>
      </c>
      <c r="G68" s="5" t="s">
        <v>2</v>
      </c>
      <c r="H68" s="8" t="str">
        <f>VLOOKUP(Tableau25791113[[#This Row],[PLACE RIEC]],PointsClassement[],2,FALSE)</f>
        <v xml:space="preserve"> </v>
      </c>
      <c r="I68" s="5" t="s">
        <v>2</v>
      </c>
      <c r="J68" s="8" t="str">
        <f>VLOOKUP(Tableau25791113[[#This Row],[PLACE QUIMPERLE]],PointsClassement[],2,FALSE)</f>
        <v xml:space="preserve"> </v>
      </c>
      <c r="K68" s="5" t="s">
        <v>2</v>
      </c>
      <c r="L68" s="8" t="str">
        <f>VLOOKUP(Tableau25791113[[#This Row],[PLACE ERGUE]],PointsClassement[],2,FALSE)</f>
        <v xml:space="preserve"> </v>
      </c>
      <c r="M68" s="5" t="s">
        <v>2</v>
      </c>
      <c r="N68" s="8" t="str">
        <f>VLOOKUP(Tableau25791113[[#This Row],[PLACE TREGUNC]],PointsClassement[],2,FALSE)</f>
        <v xml:space="preserve"> </v>
      </c>
      <c r="O68" s="5" t="s">
        <v>2</v>
      </c>
      <c r="P68" s="8" t="str">
        <f>VLOOKUP(Tableau25791113[[#This Row],[PLACE SCAER]],PointsClassement[],2,FALSE)</f>
        <v xml:space="preserve"> </v>
      </c>
      <c r="Q68" s="5" t="s">
        <v>2</v>
      </c>
      <c r="R68" s="8" t="str">
        <f>VLOOKUP(Tableau25791113[[#This Row],[PLACE GOUEZEC]],PointsClassement[],2,FALSE)</f>
        <v xml:space="preserve"> </v>
      </c>
      <c r="S68" s="8"/>
      <c r="T68" s="6" t="s">
        <v>2</v>
      </c>
      <c r="U68" s="7">
        <f>SUM(F68,H68,J68,L68,N68,P68,R68,T68,Tableau25791113[[#This Row],[JOKER]])</f>
        <v>0</v>
      </c>
    </row>
    <row r="69" spans="1:21" hidden="1" x14ac:dyDescent="0.35">
      <c r="A69">
        <v>64</v>
      </c>
      <c r="E69" s="3" t="s">
        <v>2</v>
      </c>
      <c r="F69" s="8" t="str">
        <f>VLOOKUP(Tableau25791113[[#This Row],[PLACE QUIMPER]],PointsClassement[],2,FALSE)</f>
        <v xml:space="preserve"> </v>
      </c>
      <c r="G69" s="5" t="s">
        <v>2</v>
      </c>
      <c r="H69" s="8" t="str">
        <f>VLOOKUP(Tableau25791113[[#This Row],[PLACE RIEC]],PointsClassement[],2,FALSE)</f>
        <v xml:space="preserve"> </v>
      </c>
      <c r="I69" s="5" t="s">
        <v>2</v>
      </c>
      <c r="J69" s="8" t="str">
        <f>VLOOKUP(Tableau25791113[[#This Row],[PLACE QUIMPERLE]],PointsClassement[],2,FALSE)</f>
        <v xml:space="preserve"> </v>
      </c>
      <c r="K69" s="5" t="s">
        <v>2</v>
      </c>
      <c r="L69" s="8" t="str">
        <f>VLOOKUP(Tableau25791113[[#This Row],[PLACE ERGUE]],PointsClassement[],2,FALSE)</f>
        <v xml:space="preserve"> </v>
      </c>
      <c r="M69" s="5" t="s">
        <v>2</v>
      </c>
      <c r="N69" s="8" t="str">
        <f>VLOOKUP(Tableau25791113[[#This Row],[PLACE TREGUNC]],PointsClassement[],2,FALSE)</f>
        <v xml:space="preserve"> </v>
      </c>
      <c r="O69" s="5" t="s">
        <v>2</v>
      </c>
      <c r="P69" s="8" t="str">
        <f>VLOOKUP(Tableau25791113[[#This Row],[PLACE SCAER]],PointsClassement[],2,FALSE)</f>
        <v xml:space="preserve"> </v>
      </c>
      <c r="Q69" s="5" t="s">
        <v>2</v>
      </c>
      <c r="R69" s="8" t="str">
        <f>VLOOKUP(Tableau25791113[[#This Row],[PLACE GOUEZEC]],PointsClassement[],2,FALSE)</f>
        <v xml:space="preserve"> </v>
      </c>
      <c r="S69" s="8"/>
      <c r="T69" s="6" t="s">
        <v>2</v>
      </c>
      <c r="U69" s="7">
        <f>SUM(F69,H69,J69,L69,N69,P69,R69,T69,Tableau25791113[[#This Row],[JOKER]])</f>
        <v>0</v>
      </c>
    </row>
    <row r="70" spans="1:21" hidden="1" x14ac:dyDescent="0.35">
      <c r="A70">
        <v>65</v>
      </c>
      <c r="E70" s="3" t="s">
        <v>2</v>
      </c>
      <c r="F70" s="8" t="str">
        <f>VLOOKUP(Tableau25791113[[#This Row],[PLACE QUIMPER]],PointsClassement[],2,FALSE)</f>
        <v xml:space="preserve"> </v>
      </c>
      <c r="G70" s="5" t="s">
        <v>2</v>
      </c>
      <c r="H70" s="8" t="str">
        <f>VLOOKUP(Tableau25791113[[#This Row],[PLACE RIEC]],PointsClassement[],2,FALSE)</f>
        <v xml:space="preserve"> </v>
      </c>
      <c r="I70" s="5" t="s">
        <v>2</v>
      </c>
      <c r="J70" s="8" t="str">
        <f>VLOOKUP(Tableau25791113[[#This Row],[PLACE QUIMPERLE]],PointsClassement[],2,FALSE)</f>
        <v xml:space="preserve"> </v>
      </c>
      <c r="K70" s="5" t="s">
        <v>2</v>
      </c>
      <c r="L70" s="8" t="str">
        <f>VLOOKUP(Tableau25791113[[#This Row],[PLACE ERGUE]],PointsClassement[],2,FALSE)</f>
        <v xml:space="preserve"> </v>
      </c>
      <c r="M70" s="5" t="s">
        <v>2</v>
      </c>
      <c r="N70" s="8" t="str">
        <f>VLOOKUP(Tableau25791113[[#This Row],[PLACE TREGUNC]],PointsClassement[],2,FALSE)</f>
        <v xml:space="preserve"> </v>
      </c>
      <c r="O70" s="5" t="s">
        <v>2</v>
      </c>
      <c r="P70" s="8" t="str">
        <f>VLOOKUP(Tableau25791113[[#This Row],[PLACE SCAER]],PointsClassement[],2,FALSE)</f>
        <v xml:space="preserve"> </v>
      </c>
      <c r="Q70" s="5" t="s">
        <v>2</v>
      </c>
      <c r="R70" s="8" t="str">
        <f>VLOOKUP(Tableau25791113[[#This Row],[PLACE GOUEZEC]],PointsClassement[],2,FALSE)</f>
        <v xml:space="preserve"> </v>
      </c>
      <c r="S70" s="8"/>
      <c r="T70" s="6" t="s">
        <v>2</v>
      </c>
      <c r="U70" s="7">
        <f>SUM(F70,H70,J70,L70,N70,P70,R70,T70,Tableau25791113[[#This Row],[JOKER]])</f>
        <v>0</v>
      </c>
    </row>
    <row r="71" spans="1:21" hidden="1" x14ac:dyDescent="0.35">
      <c r="A71">
        <v>66</v>
      </c>
      <c r="E71" s="3" t="s">
        <v>2</v>
      </c>
      <c r="F71" s="8" t="str">
        <f>VLOOKUP(Tableau25791113[[#This Row],[PLACE QUIMPER]],PointsClassement[],2,FALSE)</f>
        <v xml:space="preserve"> </v>
      </c>
      <c r="G71" s="5" t="s">
        <v>2</v>
      </c>
      <c r="H71" s="8" t="str">
        <f>VLOOKUP(Tableau25791113[[#This Row],[PLACE RIEC]],PointsClassement[],2,FALSE)</f>
        <v xml:space="preserve"> </v>
      </c>
      <c r="I71" s="5" t="s">
        <v>2</v>
      </c>
      <c r="J71" s="8" t="str">
        <f>VLOOKUP(Tableau25791113[[#This Row],[PLACE QUIMPERLE]],PointsClassement[],2,FALSE)</f>
        <v xml:space="preserve"> </v>
      </c>
      <c r="K71" s="5" t="s">
        <v>2</v>
      </c>
      <c r="L71" s="8" t="str">
        <f>VLOOKUP(Tableau25791113[[#This Row],[PLACE ERGUE]],PointsClassement[],2,FALSE)</f>
        <v xml:space="preserve"> </v>
      </c>
      <c r="M71" s="5" t="s">
        <v>2</v>
      </c>
      <c r="N71" s="8" t="str">
        <f>VLOOKUP(Tableau25791113[[#This Row],[PLACE TREGUNC]],PointsClassement[],2,FALSE)</f>
        <v xml:space="preserve"> </v>
      </c>
      <c r="O71" s="5" t="s">
        <v>2</v>
      </c>
      <c r="P71" s="8" t="str">
        <f>VLOOKUP(Tableau25791113[[#This Row],[PLACE SCAER]],PointsClassement[],2,FALSE)</f>
        <v xml:space="preserve"> </v>
      </c>
      <c r="Q71" s="5" t="s">
        <v>2</v>
      </c>
      <c r="R71" s="8" t="str">
        <f>VLOOKUP(Tableau25791113[[#This Row],[PLACE GOUEZEC]],PointsClassement[],2,FALSE)</f>
        <v xml:space="preserve"> </v>
      </c>
      <c r="S71" s="8"/>
      <c r="T71" s="6" t="s">
        <v>2</v>
      </c>
      <c r="U71" s="7">
        <f>SUM(F71,H71,J71,L71,N71,P71,R71,T71,Tableau25791113[[#This Row],[JOKER]])</f>
        <v>0</v>
      </c>
    </row>
    <row r="72" spans="1:21" hidden="1" x14ac:dyDescent="0.35">
      <c r="A72">
        <v>67</v>
      </c>
      <c r="E72" s="3" t="s">
        <v>2</v>
      </c>
      <c r="F72" s="8" t="str">
        <f>VLOOKUP(Tableau25791113[[#This Row],[PLACE QUIMPER]],PointsClassement[],2,FALSE)</f>
        <v xml:space="preserve"> </v>
      </c>
      <c r="G72" s="5" t="s">
        <v>2</v>
      </c>
      <c r="H72" s="8" t="str">
        <f>VLOOKUP(Tableau25791113[[#This Row],[PLACE RIEC]],PointsClassement[],2,FALSE)</f>
        <v xml:space="preserve"> </v>
      </c>
      <c r="I72" s="5" t="s">
        <v>2</v>
      </c>
      <c r="J72" s="8" t="str">
        <f>VLOOKUP(Tableau25791113[[#This Row],[PLACE QUIMPERLE]],PointsClassement[],2,FALSE)</f>
        <v xml:space="preserve"> </v>
      </c>
      <c r="K72" s="5" t="s">
        <v>2</v>
      </c>
      <c r="L72" s="8" t="str">
        <f>VLOOKUP(Tableau25791113[[#This Row],[PLACE ERGUE]],PointsClassement[],2,FALSE)</f>
        <v xml:space="preserve"> </v>
      </c>
      <c r="M72" s="5" t="s">
        <v>2</v>
      </c>
      <c r="N72" s="8" t="str">
        <f>VLOOKUP(Tableau25791113[[#This Row],[PLACE TREGUNC]],PointsClassement[],2,FALSE)</f>
        <v xml:space="preserve"> </v>
      </c>
      <c r="O72" s="5" t="s">
        <v>2</v>
      </c>
      <c r="P72" s="8" t="str">
        <f>VLOOKUP(Tableau25791113[[#This Row],[PLACE SCAER]],PointsClassement[],2,FALSE)</f>
        <v xml:space="preserve"> </v>
      </c>
      <c r="Q72" s="5" t="s">
        <v>2</v>
      </c>
      <c r="R72" s="8" t="str">
        <f>VLOOKUP(Tableau25791113[[#This Row],[PLACE GOUEZEC]],PointsClassement[],2,FALSE)</f>
        <v xml:space="preserve"> </v>
      </c>
      <c r="S72" s="8"/>
      <c r="T72" s="6" t="s">
        <v>2</v>
      </c>
      <c r="U72" s="7">
        <f>SUM(F72,H72,J72,L72,N72,P72,R72,T72,Tableau25791113[[#This Row],[JOKER]])</f>
        <v>0</v>
      </c>
    </row>
    <row r="73" spans="1:21" hidden="1" x14ac:dyDescent="0.35">
      <c r="A73">
        <v>68</v>
      </c>
      <c r="E73" s="3" t="s">
        <v>2</v>
      </c>
      <c r="F73" s="8" t="str">
        <f>VLOOKUP(Tableau25791113[[#This Row],[PLACE QUIMPER]],PointsClassement[],2,FALSE)</f>
        <v xml:space="preserve"> </v>
      </c>
      <c r="G73" s="5" t="s">
        <v>2</v>
      </c>
      <c r="H73" s="8" t="str">
        <f>VLOOKUP(Tableau25791113[[#This Row],[PLACE RIEC]],PointsClassement[],2,FALSE)</f>
        <v xml:space="preserve"> </v>
      </c>
      <c r="I73" s="5" t="s">
        <v>2</v>
      </c>
      <c r="J73" s="8" t="str">
        <f>VLOOKUP(Tableau25791113[[#This Row],[PLACE QUIMPERLE]],PointsClassement[],2,FALSE)</f>
        <v xml:space="preserve"> </v>
      </c>
      <c r="K73" s="5" t="s">
        <v>2</v>
      </c>
      <c r="L73" s="8" t="str">
        <f>VLOOKUP(Tableau25791113[[#This Row],[PLACE ERGUE]],PointsClassement[],2,FALSE)</f>
        <v xml:space="preserve"> </v>
      </c>
      <c r="M73" s="5" t="s">
        <v>2</v>
      </c>
      <c r="N73" s="8" t="str">
        <f>VLOOKUP(Tableau25791113[[#This Row],[PLACE TREGUNC]],PointsClassement[],2,FALSE)</f>
        <v xml:space="preserve"> </v>
      </c>
      <c r="O73" s="5" t="s">
        <v>2</v>
      </c>
      <c r="P73" s="8" t="str">
        <f>VLOOKUP(Tableau25791113[[#This Row],[PLACE SCAER]],PointsClassement[],2,FALSE)</f>
        <v xml:space="preserve"> </v>
      </c>
      <c r="Q73" s="5" t="s">
        <v>2</v>
      </c>
      <c r="R73" s="8" t="str">
        <f>VLOOKUP(Tableau25791113[[#This Row],[PLACE GOUEZEC]],PointsClassement[],2,FALSE)</f>
        <v xml:space="preserve"> </v>
      </c>
      <c r="S73" s="8"/>
      <c r="T73" s="6" t="s">
        <v>2</v>
      </c>
      <c r="U73" s="7">
        <f>SUM(F73,H73,J73,L73,N73,P73,R73,T73,Tableau25791113[[#This Row],[JOKER]])</f>
        <v>0</v>
      </c>
    </row>
    <row r="74" spans="1:21" hidden="1" x14ac:dyDescent="0.35">
      <c r="A74">
        <v>69</v>
      </c>
      <c r="E74" s="3" t="s">
        <v>2</v>
      </c>
      <c r="F74" s="8" t="str">
        <f>VLOOKUP(Tableau25791113[[#This Row],[PLACE QUIMPER]],PointsClassement[],2,FALSE)</f>
        <v xml:space="preserve"> </v>
      </c>
      <c r="G74" s="5" t="s">
        <v>2</v>
      </c>
      <c r="H74" s="8" t="str">
        <f>VLOOKUP(Tableau25791113[[#This Row],[PLACE RIEC]],PointsClassement[],2,FALSE)</f>
        <v xml:space="preserve"> </v>
      </c>
      <c r="I74" s="5" t="s">
        <v>2</v>
      </c>
      <c r="J74" s="8" t="str">
        <f>VLOOKUP(Tableau25791113[[#This Row],[PLACE QUIMPERLE]],PointsClassement[],2,FALSE)</f>
        <v xml:space="preserve"> </v>
      </c>
      <c r="K74" s="5" t="s">
        <v>2</v>
      </c>
      <c r="L74" s="8" t="str">
        <f>VLOOKUP(Tableau25791113[[#This Row],[PLACE ERGUE]],PointsClassement[],2,FALSE)</f>
        <v xml:space="preserve"> </v>
      </c>
      <c r="M74" s="5" t="s">
        <v>2</v>
      </c>
      <c r="N74" s="8" t="str">
        <f>VLOOKUP(Tableau25791113[[#This Row],[PLACE TREGUNC]],PointsClassement[],2,FALSE)</f>
        <v xml:space="preserve"> </v>
      </c>
      <c r="O74" s="5" t="s">
        <v>2</v>
      </c>
      <c r="P74" s="8" t="str">
        <f>VLOOKUP(Tableau25791113[[#This Row],[PLACE SCAER]],PointsClassement[],2,FALSE)</f>
        <v xml:space="preserve"> </v>
      </c>
      <c r="Q74" s="5" t="s">
        <v>2</v>
      </c>
      <c r="R74" s="8" t="str">
        <f>VLOOKUP(Tableau25791113[[#This Row],[PLACE GOUEZEC]],PointsClassement[],2,FALSE)</f>
        <v xml:space="preserve"> </v>
      </c>
      <c r="S74" s="8"/>
      <c r="T74" s="6" t="s">
        <v>2</v>
      </c>
      <c r="U74" s="7">
        <f>SUM(F74,H74,J74,L74,N74,P74,R74,T74,Tableau25791113[[#This Row],[JOKER]])</f>
        <v>0</v>
      </c>
    </row>
    <row r="75" spans="1:21" hidden="1" x14ac:dyDescent="0.35">
      <c r="A75">
        <v>70</v>
      </c>
      <c r="E75" s="3" t="s">
        <v>2</v>
      </c>
      <c r="F75" s="8" t="str">
        <f>VLOOKUP(Tableau25791113[[#This Row],[PLACE QUIMPER]],PointsClassement[],2,FALSE)</f>
        <v xml:space="preserve"> </v>
      </c>
      <c r="G75" s="5" t="s">
        <v>2</v>
      </c>
      <c r="H75" s="8" t="str">
        <f>VLOOKUP(Tableau25791113[[#This Row],[PLACE RIEC]],PointsClassement[],2,FALSE)</f>
        <v xml:space="preserve"> </v>
      </c>
      <c r="I75" s="5" t="s">
        <v>2</v>
      </c>
      <c r="J75" s="8" t="str">
        <f>VLOOKUP(Tableau25791113[[#This Row],[PLACE QUIMPERLE]],PointsClassement[],2,FALSE)</f>
        <v xml:space="preserve"> </v>
      </c>
      <c r="K75" s="5" t="s">
        <v>2</v>
      </c>
      <c r="L75" s="8" t="str">
        <f>VLOOKUP(Tableau25791113[[#This Row],[PLACE ERGUE]],PointsClassement[],2,FALSE)</f>
        <v xml:space="preserve"> </v>
      </c>
      <c r="M75" s="5" t="s">
        <v>2</v>
      </c>
      <c r="N75" s="8" t="str">
        <f>VLOOKUP(Tableau25791113[[#This Row],[PLACE TREGUNC]],PointsClassement[],2,FALSE)</f>
        <v xml:space="preserve"> </v>
      </c>
      <c r="O75" s="5" t="s">
        <v>2</v>
      </c>
      <c r="P75" s="8" t="str">
        <f>VLOOKUP(Tableau25791113[[#This Row],[PLACE SCAER]],PointsClassement[],2,FALSE)</f>
        <v xml:space="preserve"> </v>
      </c>
      <c r="Q75" s="5" t="s">
        <v>2</v>
      </c>
      <c r="R75" s="8" t="str">
        <f>VLOOKUP(Tableau25791113[[#This Row],[PLACE GOUEZEC]],PointsClassement[],2,FALSE)</f>
        <v xml:space="preserve"> </v>
      </c>
      <c r="S75" s="8"/>
      <c r="T75" s="6" t="s">
        <v>2</v>
      </c>
      <c r="U75" s="7">
        <f>SUM(F75,H75,J75,L75,N75,P75,R75,T75,Tableau25791113[[#This Row],[JOKER]])</f>
        <v>0</v>
      </c>
    </row>
    <row r="76" spans="1:21" hidden="1" x14ac:dyDescent="0.35">
      <c r="A76">
        <v>71</v>
      </c>
      <c r="E76" s="3" t="s">
        <v>2</v>
      </c>
      <c r="F76" s="8" t="str">
        <f>VLOOKUP(Tableau25791113[[#This Row],[PLACE QUIMPER]],PointsClassement[],2,FALSE)</f>
        <v xml:space="preserve"> </v>
      </c>
      <c r="G76" s="5" t="s">
        <v>2</v>
      </c>
      <c r="H76" s="8" t="str">
        <f>VLOOKUP(Tableau25791113[[#This Row],[PLACE RIEC]],PointsClassement[],2,FALSE)</f>
        <v xml:space="preserve"> </v>
      </c>
      <c r="I76" s="5" t="s">
        <v>2</v>
      </c>
      <c r="J76" s="8" t="str">
        <f>VLOOKUP(Tableau25791113[[#This Row],[PLACE QUIMPERLE]],PointsClassement[],2,FALSE)</f>
        <v xml:space="preserve"> </v>
      </c>
      <c r="K76" s="5" t="s">
        <v>2</v>
      </c>
      <c r="L76" s="8" t="str">
        <f>VLOOKUP(Tableau25791113[[#This Row],[PLACE ERGUE]],PointsClassement[],2,FALSE)</f>
        <v xml:space="preserve"> </v>
      </c>
      <c r="M76" s="5" t="s">
        <v>2</v>
      </c>
      <c r="N76" s="8" t="str">
        <f>VLOOKUP(Tableau25791113[[#This Row],[PLACE TREGUNC]],PointsClassement[],2,FALSE)</f>
        <v xml:space="preserve"> </v>
      </c>
      <c r="O76" s="5" t="s">
        <v>2</v>
      </c>
      <c r="P76" s="8" t="str">
        <f>VLOOKUP(Tableau25791113[[#This Row],[PLACE SCAER]],PointsClassement[],2,FALSE)</f>
        <v xml:space="preserve"> </v>
      </c>
      <c r="Q76" s="5" t="s">
        <v>2</v>
      </c>
      <c r="R76" s="8" t="str">
        <f>VLOOKUP(Tableau25791113[[#This Row],[PLACE GOUEZEC]],PointsClassement[],2,FALSE)</f>
        <v xml:space="preserve"> </v>
      </c>
      <c r="S76" s="8"/>
      <c r="T76" s="6" t="s">
        <v>2</v>
      </c>
      <c r="U76" s="7">
        <f>SUM(F76,H76,J76,L76,N76,P76,R76,T76,Tableau25791113[[#This Row],[JOKER]])</f>
        <v>0</v>
      </c>
    </row>
    <row r="77" spans="1:21" hidden="1" x14ac:dyDescent="0.35">
      <c r="A77">
        <v>72</v>
      </c>
      <c r="E77" s="3" t="s">
        <v>2</v>
      </c>
      <c r="F77" s="8" t="str">
        <f>VLOOKUP(Tableau25791113[[#This Row],[PLACE QUIMPER]],PointsClassement[],2,FALSE)</f>
        <v xml:space="preserve"> </v>
      </c>
      <c r="G77" s="5" t="s">
        <v>2</v>
      </c>
      <c r="H77" s="8" t="str">
        <f>VLOOKUP(Tableau25791113[[#This Row],[PLACE RIEC]],PointsClassement[],2,FALSE)</f>
        <v xml:space="preserve"> </v>
      </c>
      <c r="I77" s="5" t="s">
        <v>2</v>
      </c>
      <c r="J77" s="8" t="str">
        <f>VLOOKUP(Tableau25791113[[#This Row],[PLACE QUIMPERLE]],PointsClassement[],2,FALSE)</f>
        <v xml:space="preserve"> </v>
      </c>
      <c r="K77" s="5" t="s">
        <v>2</v>
      </c>
      <c r="L77" s="8" t="str">
        <f>VLOOKUP(Tableau25791113[[#This Row],[PLACE ERGUE]],PointsClassement[],2,FALSE)</f>
        <v xml:space="preserve"> </v>
      </c>
      <c r="M77" s="5" t="s">
        <v>2</v>
      </c>
      <c r="N77" s="8" t="str">
        <f>VLOOKUP(Tableau25791113[[#This Row],[PLACE TREGUNC]],PointsClassement[],2,FALSE)</f>
        <v xml:space="preserve"> </v>
      </c>
      <c r="O77" s="5" t="s">
        <v>2</v>
      </c>
      <c r="P77" s="8" t="str">
        <f>VLOOKUP(Tableau25791113[[#This Row],[PLACE SCAER]],PointsClassement[],2,FALSE)</f>
        <v xml:space="preserve"> </v>
      </c>
      <c r="Q77" s="5" t="s">
        <v>2</v>
      </c>
      <c r="R77" s="8" t="str">
        <f>VLOOKUP(Tableau25791113[[#This Row],[PLACE GOUEZEC]],PointsClassement[],2,FALSE)</f>
        <v xml:space="preserve"> </v>
      </c>
      <c r="S77" s="8"/>
      <c r="T77" s="6" t="s">
        <v>2</v>
      </c>
      <c r="U77" s="7">
        <f>SUM(F77,H77,J77,L77,N77,P77,R77,T77,Tableau25791113[[#This Row],[JOKER]])</f>
        <v>0</v>
      </c>
    </row>
    <row r="78" spans="1:21" hidden="1" x14ac:dyDescent="0.35">
      <c r="A78">
        <v>73</v>
      </c>
      <c r="E78" s="3" t="s">
        <v>2</v>
      </c>
      <c r="F78" s="8" t="str">
        <f>VLOOKUP(Tableau25791113[[#This Row],[PLACE QUIMPER]],PointsClassement[],2,FALSE)</f>
        <v xml:space="preserve"> </v>
      </c>
      <c r="G78" s="5" t="s">
        <v>2</v>
      </c>
      <c r="H78" s="8" t="str">
        <f>VLOOKUP(Tableau25791113[[#This Row],[PLACE RIEC]],PointsClassement[],2,FALSE)</f>
        <v xml:space="preserve"> </v>
      </c>
      <c r="I78" s="5" t="s">
        <v>2</v>
      </c>
      <c r="J78" s="8" t="str">
        <f>VLOOKUP(Tableau25791113[[#This Row],[PLACE QUIMPERLE]],PointsClassement[],2,FALSE)</f>
        <v xml:space="preserve"> </v>
      </c>
      <c r="K78" s="5" t="s">
        <v>2</v>
      </c>
      <c r="L78" s="8" t="str">
        <f>VLOOKUP(Tableau25791113[[#This Row],[PLACE ERGUE]],PointsClassement[],2,FALSE)</f>
        <v xml:space="preserve"> </v>
      </c>
      <c r="M78" s="5" t="s">
        <v>2</v>
      </c>
      <c r="N78" s="8" t="str">
        <f>VLOOKUP(Tableau25791113[[#This Row],[PLACE TREGUNC]],PointsClassement[],2,FALSE)</f>
        <v xml:space="preserve"> </v>
      </c>
      <c r="O78" s="5" t="s">
        <v>2</v>
      </c>
      <c r="P78" s="8" t="str">
        <f>VLOOKUP(Tableau25791113[[#This Row],[PLACE SCAER]],PointsClassement[],2,FALSE)</f>
        <v xml:space="preserve"> </v>
      </c>
      <c r="Q78" s="5" t="s">
        <v>2</v>
      </c>
      <c r="R78" s="8" t="str">
        <f>VLOOKUP(Tableau25791113[[#This Row],[PLACE GOUEZEC]],PointsClassement[],2,FALSE)</f>
        <v xml:space="preserve"> </v>
      </c>
      <c r="S78" s="8"/>
      <c r="T78" s="6" t="s">
        <v>2</v>
      </c>
      <c r="U78" s="7">
        <f>SUM(F78,H78,J78,L78,N78,P78,R78,T78,Tableau25791113[[#This Row],[JOKER]])</f>
        <v>0</v>
      </c>
    </row>
    <row r="79" spans="1:21" hidden="1" x14ac:dyDescent="0.35">
      <c r="A79">
        <v>74</v>
      </c>
      <c r="E79" s="3" t="s">
        <v>2</v>
      </c>
      <c r="F79" s="8" t="str">
        <f>VLOOKUP(Tableau25791113[[#This Row],[PLACE QUIMPER]],PointsClassement[],2,FALSE)</f>
        <v xml:space="preserve"> </v>
      </c>
      <c r="G79" s="5" t="s">
        <v>2</v>
      </c>
      <c r="H79" s="8" t="str">
        <f>VLOOKUP(Tableau25791113[[#This Row],[PLACE RIEC]],PointsClassement[],2,FALSE)</f>
        <v xml:space="preserve"> </v>
      </c>
      <c r="I79" s="5" t="s">
        <v>2</v>
      </c>
      <c r="J79" s="8" t="str">
        <f>VLOOKUP(Tableau25791113[[#This Row],[PLACE QUIMPERLE]],PointsClassement[],2,FALSE)</f>
        <v xml:space="preserve"> </v>
      </c>
      <c r="K79" s="5" t="s">
        <v>2</v>
      </c>
      <c r="L79" s="8" t="str">
        <f>VLOOKUP(Tableau25791113[[#This Row],[PLACE ERGUE]],PointsClassement[],2,FALSE)</f>
        <v xml:space="preserve"> </v>
      </c>
      <c r="M79" s="5" t="s">
        <v>2</v>
      </c>
      <c r="N79" s="8" t="str">
        <f>VLOOKUP(Tableau25791113[[#This Row],[PLACE TREGUNC]],PointsClassement[],2,FALSE)</f>
        <v xml:space="preserve"> </v>
      </c>
      <c r="O79" s="5" t="s">
        <v>2</v>
      </c>
      <c r="P79" s="8" t="str">
        <f>VLOOKUP(Tableau25791113[[#This Row],[PLACE SCAER]],PointsClassement[],2,FALSE)</f>
        <v xml:space="preserve"> </v>
      </c>
      <c r="Q79" s="5" t="s">
        <v>2</v>
      </c>
      <c r="R79" s="8" t="str">
        <f>VLOOKUP(Tableau25791113[[#This Row],[PLACE GOUEZEC]],PointsClassement[],2,FALSE)</f>
        <v xml:space="preserve"> </v>
      </c>
      <c r="S79" s="8"/>
      <c r="T79" s="6" t="s">
        <v>2</v>
      </c>
      <c r="U79" s="7">
        <f>SUM(F79,H79,J79,L79,N79,P79,R79,T79,Tableau25791113[[#This Row],[JOKER]])</f>
        <v>0</v>
      </c>
    </row>
    <row r="80" spans="1:21" hidden="1" x14ac:dyDescent="0.35">
      <c r="A80">
        <v>75</v>
      </c>
      <c r="E80" s="3" t="s">
        <v>2</v>
      </c>
      <c r="F80" s="8" t="str">
        <f>VLOOKUP(Tableau25791113[[#This Row],[PLACE QUIMPER]],PointsClassement[],2,FALSE)</f>
        <v xml:space="preserve"> </v>
      </c>
      <c r="G80" s="5" t="s">
        <v>2</v>
      </c>
      <c r="H80" s="8" t="str">
        <f>VLOOKUP(Tableau25791113[[#This Row],[PLACE RIEC]],PointsClassement[],2,FALSE)</f>
        <v xml:space="preserve"> </v>
      </c>
      <c r="I80" s="5" t="s">
        <v>2</v>
      </c>
      <c r="J80" s="8" t="str">
        <f>VLOOKUP(Tableau25791113[[#This Row],[PLACE QUIMPERLE]],PointsClassement[],2,FALSE)</f>
        <v xml:space="preserve"> </v>
      </c>
      <c r="K80" s="5" t="s">
        <v>2</v>
      </c>
      <c r="L80" s="8" t="str">
        <f>VLOOKUP(Tableau25791113[[#This Row],[PLACE ERGUE]],PointsClassement[],2,FALSE)</f>
        <v xml:space="preserve"> </v>
      </c>
      <c r="M80" s="5" t="s">
        <v>2</v>
      </c>
      <c r="N80" s="8" t="str">
        <f>VLOOKUP(Tableau25791113[[#This Row],[PLACE TREGUNC]],PointsClassement[],2,FALSE)</f>
        <v xml:space="preserve"> </v>
      </c>
      <c r="O80" s="5" t="s">
        <v>2</v>
      </c>
      <c r="P80" s="8" t="str">
        <f>VLOOKUP(Tableau25791113[[#This Row],[PLACE SCAER]],PointsClassement[],2,FALSE)</f>
        <v xml:space="preserve"> </v>
      </c>
      <c r="Q80" s="5" t="s">
        <v>2</v>
      </c>
      <c r="R80" s="8" t="str">
        <f>VLOOKUP(Tableau25791113[[#This Row],[PLACE GOUEZEC]],PointsClassement[],2,FALSE)</f>
        <v xml:space="preserve"> </v>
      </c>
      <c r="S80" s="8"/>
      <c r="T80" s="6" t="s">
        <v>2</v>
      </c>
      <c r="U80" s="7">
        <f>SUM(F80,H80,J80,L80,N80,P80,R80,T80,Tableau25791113[[#This Row],[JOKER]])</f>
        <v>0</v>
      </c>
    </row>
    <row r="81" spans="1:21" hidden="1" x14ac:dyDescent="0.35">
      <c r="A81">
        <v>76</v>
      </c>
      <c r="E81" s="3" t="s">
        <v>2</v>
      </c>
      <c r="F81" s="8" t="str">
        <f>VLOOKUP(Tableau25791113[[#This Row],[PLACE QUIMPER]],PointsClassement[],2,FALSE)</f>
        <v xml:space="preserve"> </v>
      </c>
      <c r="G81" s="5" t="s">
        <v>2</v>
      </c>
      <c r="H81" s="8" t="str">
        <f>VLOOKUP(Tableau25791113[[#This Row],[PLACE RIEC]],PointsClassement[],2,FALSE)</f>
        <v xml:space="preserve"> </v>
      </c>
      <c r="I81" s="5" t="s">
        <v>2</v>
      </c>
      <c r="J81" s="8" t="str">
        <f>VLOOKUP(Tableau25791113[[#This Row],[PLACE QUIMPERLE]],PointsClassement[],2,FALSE)</f>
        <v xml:space="preserve"> </v>
      </c>
      <c r="K81" s="5" t="s">
        <v>2</v>
      </c>
      <c r="L81" s="8" t="str">
        <f>VLOOKUP(Tableau25791113[[#This Row],[PLACE ERGUE]],PointsClassement[],2,FALSE)</f>
        <v xml:space="preserve"> </v>
      </c>
      <c r="M81" s="5" t="s">
        <v>2</v>
      </c>
      <c r="N81" s="8" t="str">
        <f>VLOOKUP(Tableau25791113[[#This Row],[PLACE TREGUNC]],PointsClassement[],2,FALSE)</f>
        <v xml:space="preserve"> </v>
      </c>
      <c r="O81" s="5" t="s">
        <v>2</v>
      </c>
      <c r="P81" s="8" t="str">
        <f>VLOOKUP(Tableau25791113[[#This Row],[PLACE SCAER]],PointsClassement[],2,FALSE)</f>
        <v xml:space="preserve"> </v>
      </c>
      <c r="Q81" s="5" t="s">
        <v>2</v>
      </c>
      <c r="R81" s="8" t="str">
        <f>VLOOKUP(Tableau25791113[[#This Row],[PLACE GOUEZEC]],PointsClassement[],2,FALSE)</f>
        <v xml:space="preserve"> </v>
      </c>
      <c r="S81" s="8"/>
      <c r="T81" s="6" t="s">
        <v>2</v>
      </c>
      <c r="U81" s="7">
        <f>SUM(F81,H81,J81,L81,N81,P81,R81,T81,Tableau25791113[[#This Row],[JOKER]])</f>
        <v>0</v>
      </c>
    </row>
    <row r="82" spans="1:21" hidden="1" x14ac:dyDescent="0.35">
      <c r="A82">
        <v>77</v>
      </c>
      <c r="E82" s="3" t="s">
        <v>2</v>
      </c>
      <c r="F82" s="8" t="str">
        <f>VLOOKUP(Tableau25791113[[#This Row],[PLACE QUIMPER]],PointsClassement[],2,FALSE)</f>
        <v xml:space="preserve"> </v>
      </c>
      <c r="G82" s="5" t="s">
        <v>2</v>
      </c>
      <c r="H82" s="8" t="str">
        <f>VLOOKUP(Tableau25791113[[#This Row],[PLACE RIEC]],PointsClassement[],2,FALSE)</f>
        <v xml:space="preserve"> </v>
      </c>
      <c r="I82" s="5" t="s">
        <v>2</v>
      </c>
      <c r="J82" s="8" t="str">
        <f>VLOOKUP(Tableau25791113[[#This Row],[PLACE QUIMPERLE]],PointsClassement[],2,FALSE)</f>
        <v xml:space="preserve"> </v>
      </c>
      <c r="K82" s="5" t="s">
        <v>2</v>
      </c>
      <c r="L82" s="8" t="str">
        <f>VLOOKUP(Tableau25791113[[#This Row],[PLACE ERGUE]],PointsClassement[],2,FALSE)</f>
        <v xml:space="preserve"> </v>
      </c>
      <c r="M82" s="5" t="s">
        <v>2</v>
      </c>
      <c r="N82" s="8" t="str">
        <f>VLOOKUP(Tableau25791113[[#This Row],[PLACE TREGUNC]],PointsClassement[],2,FALSE)</f>
        <v xml:space="preserve"> </v>
      </c>
      <c r="O82" s="5" t="s">
        <v>2</v>
      </c>
      <c r="P82" s="8" t="str">
        <f>VLOOKUP(Tableau25791113[[#This Row],[PLACE SCAER]],PointsClassement[],2,FALSE)</f>
        <v xml:space="preserve"> </v>
      </c>
      <c r="Q82" s="5" t="s">
        <v>2</v>
      </c>
      <c r="R82" s="8" t="str">
        <f>VLOOKUP(Tableau25791113[[#This Row],[PLACE GOUEZEC]],PointsClassement[],2,FALSE)</f>
        <v xml:space="preserve"> </v>
      </c>
      <c r="S82" s="8"/>
      <c r="T82" s="6" t="s">
        <v>2</v>
      </c>
      <c r="U82" s="7">
        <f>SUM(F82,H82,J82,L82,N82,P82,R82,T82,Tableau25791113[[#This Row],[JOKER]])</f>
        <v>0</v>
      </c>
    </row>
    <row r="83" spans="1:21" hidden="1" x14ac:dyDescent="0.35">
      <c r="A83">
        <v>78</v>
      </c>
      <c r="E83" s="3" t="s">
        <v>2</v>
      </c>
      <c r="F83" s="8" t="str">
        <f>VLOOKUP(Tableau25791113[[#This Row],[PLACE QUIMPER]],PointsClassement[],2,FALSE)</f>
        <v xml:space="preserve"> </v>
      </c>
      <c r="G83" s="5" t="s">
        <v>2</v>
      </c>
      <c r="H83" s="8" t="str">
        <f>VLOOKUP(Tableau25791113[[#This Row],[PLACE RIEC]],PointsClassement[],2,FALSE)</f>
        <v xml:space="preserve"> </v>
      </c>
      <c r="I83" s="5" t="s">
        <v>2</v>
      </c>
      <c r="J83" s="8" t="str">
        <f>VLOOKUP(Tableau25791113[[#This Row],[PLACE QUIMPERLE]],PointsClassement[],2,FALSE)</f>
        <v xml:space="preserve"> </v>
      </c>
      <c r="K83" s="5" t="s">
        <v>2</v>
      </c>
      <c r="L83" s="8" t="str">
        <f>VLOOKUP(Tableau25791113[[#This Row],[PLACE ERGUE]],PointsClassement[],2,FALSE)</f>
        <v xml:space="preserve"> </v>
      </c>
      <c r="M83" s="5" t="s">
        <v>2</v>
      </c>
      <c r="N83" s="8" t="str">
        <f>VLOOKUP(Tableau25791113[[#This Row],[PLACE TREGUNC]],PointsClassement[],2,FALSE)</f>
        <v xml:space="preserve"> </v>
      </c>
      <c r="O83" s="5" t="s">
        <v>2</v>
      </c>
      <c r="P83" s="8" t="str">
        <f>VLOOKUP(Tableau25791113[[#This Row],[PLACE SCAER]],PointsClassement[],2,FALSE)</f>
        <v xml:space="preserve"> </v>
      </c>
      <c r="Q83" s="5" t="s">
        <v>2</v>
      </c>
      <c r="R83" s="8" t="str">
        <f>VLOOKUP(Tableau25791113[[#This Row],[PLACE GOUEZEC]],PointsClassement[],2,FALSE)</f>
        <v xml:space="preserve"> </v>
      </c>
      <c r="S83" s="8"/>
      <c r="T83" s="6" t="s">
        <v>2</v>
      </c>
      <c r="U83" s="7">
        <f>SUM(F83,H83,J83,L83,N83,P83,R83,T83,Tableau25791113[[#This Row],[JOKER]])</f>
        <v>0</v>
      </c>
    </row>
    <row r="84" spans="1:21" hidden="1" x14ac:dyDescent="0.35">
      <c r="A84">
        <v>79</v>
      </c>
      <c r="E84" s="3" t="s">
        <v>2</v>
      </c>
      <c r="F84" s="8" t="str">
        <f>VLOOKUP(Tableau25791113[[#This Row],[PLACE QUIMPER]],PointsClassement[],2,FALSE)</f>
        <v xml:space="preserve"> </v>
      </c>
      <c r="G84" s="5" t="s">
        <v>2</v>
      </c>
      <c r="H84" s="8" t="str">
        <f>VLOOKUP(Tableau25791113[[#This Row],[PLACE RIEC]],PointsClassement[],2,FALSE)</f>
        <v xml:space="preserve"> </v>
      </c>
      <c r="I84" s="5" t="s">
        <v>2</v>
      </c>
      <c r="J84" s="8" t="str">
        <f>VLOOKUP(Tableau25791113[[#This Row],[PLACE QUIMPERLE]],PointsClassement[],2,FALSE)</f>
        <v xml:space="preserve"> </v>
      </c>
      <c r="K84" s="5" t="s">
        <v>2</v>
      </c>
      <c r="L84" s="8" t="str">
        <f>VLOOKUP(Tableau25791113[[#This Row],[PLACE ERGUE]],PointsClassement[],2,FALSE)</f>
        <v xml:space="preserve"> </v>
      </c>
      <c r="M84" s="5" t="s">
        <v>2</v>
      </c>
      <c r="N84" s="8" t="str">
        <f>VLOOKUP(Tableau25791113[[#This Row],[PLACE TREGUNC]],PointsClassement[],2,FALSE)</f>
        <v xml:space="preserve"> </v>
      </c>
      <c r="O84" s="5" t="s">
        <v>2</v>
      </c>
      <c r="P84" s="8" t="str">
        <f>VLOOKUP(Tableau25791113[[#This Row],[PLACE SCAER]],PointsClassement[],2,FALSE)</f>
        <v xml:space="preserve"> </v>
      </c>
      <c r="Q84" s="5" t="s">
        <v>2</v>
      </c>
      <c r="R84" s="8" t="str">
        <f>VLOOKUP(Tableau25791113[[#This Row],[PLACE GOUEZEC]],PointsClassement[],2,FALSE)</f>
        <v xml:space="preserve"> </v>
      </c>
      <c r="S84" s="8"/>
      <c r="T84" s="6" t="s">
        <v>2</v>
      </c>
      <c r="U84" s="7">
        <f>SUM(F84,H84,J84,L84,N84,P84,R84,T84,Tableau25791113[[#This Row],[JOKER]])</f>
        <v>0</v>
      </c>
    </row>
    <row r="85" spans="1:21" hidden="1" x14ac:dyDescent="0.35">
      <c r="A85">
        <v>80</v>
      </c>
      <c r="E85" s="3" t="s">
        <v>2</v>
      </c>
      <c r="F85" s="8" t="str">
        <f>VLOOKUP(Tableau25791113[[#This Row],[PLACE QUIMPER]],PointsClassement[],2,FALSE)</f>
        <v xml:space="preserve"> </v>
      </c>
      <c r="G85" s="5" t="s">
        <v>2</v>
      </c>
      <c r="H85" s="8" t="str">
        <f>VLOOKUP(Tableau25791113[[#This Row],[PLACE RIEC]],PointsClassement[],2,FALSE)</f>
        <v xml:space="preserve"> </v>
      </c>
      <c r="I85" s="5" t="s">
        <v>2</v>
      </c>
      <c r="J85" s="8" t="str">
        <f>VLOOKUP(Tableau25791113[[#This Row],[PLACE QUIMPERLE]],PointsClassement[],2,FALSE)</f>
        <v xml:space="preserve"> </v>
      </c>
      <c r="K85" s="5" t="s">
        <v>2</v>
      </c>
      <c r="L85" s="8" t="str">
        <f>VLOOKUP(Tableau25791113[[#This Row],[PLACE ERGUE]],PointsClassement[],2,FALSE)</f>
        <v xml:space="preserve"> </v>
      </c>
      <c r="M85" s="5" t="s">
        <v>2</v>
      </c>
      <c r="N85" s="8" t="str">
        <f>VLOOKUP(Tableau25791113[[#This Row],[PLACE TREGUNC]],PointsClassement[],2,FALSE)</f>
        <v xml:space="preserve"> </v>
      </c>
      <c r="O85" s="5" t="s">
        <v>2</v>
      </c>
      <c r="P85" s="8" t="str">
        <f>VLOOKUP(Tableau25791113[[#This Row],[PLACE SCAER]],PointsClassement[],2,FALSE)</f>
        <v xml:space="preserve"> </v>
      </c>
      <c r="Q85" s="5" t="s">
        <v>2</v>
      </c>
      <c r="R85" s="8" t="str">
        <f>VLOOKUP(Tableau25791113[[#This Row],[PLACE GOUEZEC]],PointsClassement[],2,FALSE)</f>
        <v xml:space="preserve"> </v>
      </c>
      <c r="S85" s="8"/>
      <c r="T85" s="6" t="s">
        <v>2</v>
      </c>
      <c r="U85" s="7">
        <f>SUM(F85,H85,J85,L85,N85,P85,R85,T85,Tableau25791113[[#This Row],[JOKER]])</f>
        <v>0</v>
      </c>
    </row>
    <row r="86" spans="1:21" hidden="1" x14ac:dyDescent="0.35">
      <c r="A86">
        <v>81</v>
      </c>
      <c r="E86" s="3" t="s">
        <v>2</v>
      </c>
      <c r="F86" s="8" t="str">
        <f>VLOOKUP(Tableau25791113[[#This Row],[PLACE QUIMPER]],PointsClassement[],2,FALSE)</f>
        <v xml:space="preserve"> </v>
      </c>
      <c r="G86" s="5" t="s">
        <v>2</v>
      </c>
      <c r="H86" s="8" t="str">
        <f>VLOOKUP(Tableau25791113[[#This Row],[PLACE RIEC]],PointsClassement[],2,FALSE)</f>
        <v xml:space="preserve"> </v>
      </c>
      <c r="I86" s="5" t="s">
        <v>2</v>
      </c>
      <c r="J86" s="8" t="str">
        <f>VLOOKUP(Tableau25791113[[#This Row],[PLACE QUIMPERLE]],PointsClassement[],2,FALSE)</f>
        <v xml:space="preserve"> </v>
      </c>
      <c r="K86" s="5" t="s">
        <v>2</v>
      </c>
      <c r="L86" s="8" t="str">
        <f>VLOOKUP(Tableau25791113[[#This Row],[PLACE ERGUE]],PointsClassement[],2,FALSE)</f>
        <v xml:space="preserve"> </v>
      </c>
      <c r="M86" s="5" t="s">
        <v>2</v>
      </c>
      <c r="N86" s="8" t="str">
        <f>VLOOKUP(Tableau25791113[[#This Row],[PLACE TREGUNC]],PointsClassement[],2,FALSE)</f>
        <v xml:space="preserve"> </v>
      </c>
      <c r="O86" s="5" t="s">
        <v>2</v>
      </c>
      <c r="P86" s="8" t="str">
        <f>VLOOKUP(Tableau25791113[[#This Row],[PLACE SCAER]],PointsClassement[],2,FALSE)</f>
        <v xml:space="preserve"> </v>
      </c>
      <c r="Q86" s="5" t="s">
        <v>2</v>
      </c>
      <c r="R86" s="8" t="str">
        <f>VLOOKUP(Tableau25791113[[#This Row],[PLACE GOUEZEC]],PointsClassement[],2,FALSE)</f>
        <v xml:space="preserve"> </v>
      </c>
      <c r="S86" s="8"/>
      <c r="T86" s="6" t="s">
        <v>2</v>
      </c>
      <c r="U86" s="7">
        <f>SUM(F86,H86,J86,L86,N86,P86,R86,T86,Tableau25791113[[#This Row],[JOKER]])</f>
        <v>0</v>
      </c>
    </row>
    <row r="87" spans="1:21" hidden="1" x14ac:dyDescent="0.35">
      <c r="A87">
        <v>82</v>
      </c>
      <c r="E87" s="3" t="s">
        <v>2</v>
      </c>
      <c r="F87" s="8" t="str">
        <f>VLOOKUP(Tableau25791113[[#This Row],[PLACE QUIMPER]],PointsClassement[],2,FALSE)</f>
        <v xml:space="preserve"> </v>
      </c>
      <c r="G87" s="5" t="s">
        <v>2</v>
      </c>
      <c r="H87" s="8" t="str">
        <f>VLOOKUP(Tableau25791113[[#This Row],[PLACE RIEC]],PointsClassement[],2,FALSE)</f>
        <v xml:space="preserve"> </v>
      </c>
      <c r="I87" s="5" t="s">
        <v>2</v>
      </c>
      <c r="J87" s="8" t="str">
        <f>VLOOKUP(Tableau25791113[[#This Row],[PLACE QUIMPERLE]],PointsClassement[],2,FALSE)</f>
        <v xml:space="preserve"> </v>
      </c>
      <c r="K87" s="5" t="s">
        <v>2</v>
      </c>
      <c r="L87" s="8" t="str">
        <f>VLOOKUP(Tableau25791113[[#This Row],[PLACE ERGUE]],PointsClassement[],2,FALSE)</f>
        <v xml:space="preserve"> </v>
      </c>
      <c r="M87" s="5" t="s">
        <v>2</v>
      </c>
      <c r="N87" s="8" t="str">
        <f>VLOOKUP(Tableau25791113[[#This Row],[PLACE TREGUNC]],PointsClassement[],2,FALSE)</f>
        <v xml:space="preserve"> </v>
      </c>
      <c r="O87" s="5" t="s">
        <v>2</v>
      </c>
      <c r="P87" s="8" t="str">
        <f>VLOOKUP(Tableau25791113[[#This Row],[PLACE SCAER]],PointsClassement[],2,FALSE)</f>
        <v xml:space="preserve"> </v>
      </c>
      <c r="Q87" s="5" t="s">
        <v>2</v>
      </c>
      <c r="R87" s="8" t="str">
        <f>VLOOKUP(Tableau25791113[[#This Row],[PLACE GOUEZEC]],PointsClassement[],2,FALSE)</f>
        <v xml:space="preserve"> </v>
      </c>
      <c r="S87" s="8"/>
      <c r="T87" s="6" t="s">
        <v>2</v>
      </c>
      <c r="U87" s="7">
        <f>SUM(F87,H87,J87,L87,N87,P87,R87,T87,Tableau25791113[[#This Row],[JOKER]])</f>
        <v>0</v>
      </c>
    </row>
    <row r="88" spans="1:21" hidden="1" x14ac:dyDescent="0.35">
      <c r="A88">
        <v>83</v>
      </c>
      <c r="E88" s="3" t="s">
        <v>2</v>
      </c>
      <c r="F88" s="8" t="str">
        <f>VLOOKUP(Tableau25791113[[#This Row],[PLACE QUIMPER]],PointsClassement[],2,FALSE)</f>
        <v xml:space="preserve"> </v>
      </c>
      <c r="G88" s="5" t="s">
        <v>2</v>
      </c>
      <c r="H88" s="8" t="str">
        <f>VLOOKUP(Tableau25791113[[#This Row],[PLACE RIEC]],PointsClassement[],2,FALSE)</f>
        <v xml:space="preserve"> </v>
      </c>
      <c r="I88" s="5" t="s">
        <v>2</v>
      </c>
      <c r="J88" s="8" t="str">
        <f>VLOOKUP(Tableau25791113[[#This Row],[PLACE QUIMPERLE]],PointsClassement[],2,FALSE)</f>
        <v xml:space="preserve"> </v>
      </c>
      <c r="K88" s="5" t="s">
        <v>2</v>
      </c>
      <c r="L88" s="8" t="str">
        <f>VLOOKUP(Tableau25791113[[#This Row],[PLACE ERGUE]],PointsClassement[],2,FALSE)</f>
        <v xml:space="preserve"> </v>
      </c>
      <c r="M88" s="5" t="s">
        <v>2</v>
      </c>
      <c r="N88" s="8" t="str">
        <f>VLOOKUP(Tableau25791113[[#This Row],[PLACE TREGUNC]],PointsClassement[],2,FALSE)</f>
        <v xml:space="preserve"> </v>
      </c>
      <c r="O88" s="5" t="s">
        <v>2</v>
      </c>
      <c r="P88" s="8" t="str">
        <f>VLOOKUP(Tableau25791113[[#This Row],[PLACE SCAER]],PointsClassement[],2,FALSE)</f>
        <v xml:space="preserve"> </v>
      </c>
      <c r="Q88" s="5" t="s">
        <v>2</v>
      </c>
      <c r="R88" s="8" t="str">
        <f>VLOOKUP(Tableau25791113[[#This Row],[PLACE GOUEZEC]],PointsClassement[],2,FALSE)</f>
        <v xml:space="preserve"> </v>
      </c>
      <c r="S88" s="8"/>
      <c r="T88" s="6" t="s">
        <v>2</v>
      </c>
      <c r="U88" s="7">
        <f>SUM(F88,H88,J88,L88,N88,P88,R88,T88,Tableau25791113[[#This Row],[JOKER]])</f>
        <v>0</v>
      </c>
    </row>
    <row r="89" spans="1:21" hidden="1" x14ac:dyDescent="0.35">
      <c r="A89">
        <v>84</v>
      </c>
      <c r="E89" s="3" t="s">
        <v>2</v>
      </c>
      <c r="F89" s="8" t="str">
        <f>VLOOKUP(Tableau25791113[[#This Row],[PLACE QUIMPER]],PointsClassement[],2,FALSE)</f>
        <v xml:space="preserve"> </v>
      </c>
      <c r="G89" s="5" t="s">
        <v>2</v>
      </c>
      <c r="H89" s="8" t="str">
        <f>VLOOKUP(Tableau25791113[[#This Row],[PLACE RIEC]],PointsClassement[],2,FALSE)</f>
        <v xml:space="preserve"> </v>
      </c>
      <c r="I89" s="5" t="s">
        <v>2</v>
      </c>
      <c r="J89" s="8" t="str">
        <f>VLOOKUP(Tableau25791113[[#This Row],[PLACE QUIMPERLE]],PointsClassement[],2,FALSE)</f>
        <v xml:space="preserve"> </v>
      </c>
      <c r="K89" s="5" t="s">
        <v>2</v>
      </c>
      <c r="L89" s="8" t="str">
        <f>VLOOKUP(Tableau25791113[[#This Row],[PLACE ERGUE]],PointsClassement[],2,FALSE)</f>
        <v xml:space="preserve"> </v>
      </c>
      <c r="M89" s="5" t="s">
        <v>2</v>
      </c>
      <c r="N89" s="8" t="str">
        <f>VLOOKUP(Tableau25791113[[#This Row],[PLACE TREGUNC]],PointsClassement[],2,FALSE)</f>
        <v xml:space="preserve"> </v>
      </c>
      <c r="O89" s="5" t="s">
        <v>2</v>
      </c>
      <c r="P89" s="8" t="str">
        <f>VLOOKUP(Tableau25791113[[#This Row],[PLACE SCAER]],PointsClassement[],2,FALSE)</f>
        <v xml:space="preserve"> </v>
      </c>
      <c r="Q89" s="5" t="s">
        <v>2</v>
      </c>
      <c r="R89" s="8" t="str">
        <f>VLOOKUP(Tableau25791113[[#This Row],[PLACE GOUEZEC]],PointsClassement[],2,FALSE)</f>
        <v xml:space="preserve"> </v>
      </c>
      <c r="S89" s="8"/>
      <c r="T89" s="6" t="s">
        <v>2</v>
      </c>
      <c r="U89" s="7">
        <f>SUM(F89,H89,J89,L89,N89,P89,R89,T89,Tableau25791113[[#This Row],[JOKER]])</f>
        <v>0</v>
      </c>
    </row>
    <row r="90" spans="1:21" hidden="1" x14ac:dyDescent="0.35">
      <c r="A90">
        <v>85</v>
      </c>
      <c r="E90" s="3" t="s">
        <v>2</v>
      </c>
      <c r="F90" s="8" t="str">
        <f>VLOOKUP(Tableau25791113[[#This Row],[PLACE QUIMPER]],PointsClassement[],2,FALSE)</f>
        <v xml:space="preserve"> </v>
      </c>
      <c r="G90" s="5" t="s">
        <v>2</v>
      </c>
      <c r="H90" s="8" t="str">
        <f>VLOOKUP(Tableau25791113[[#This Row],[PLACE RIEC]],PointsClassement[],2,FALSE)</f>
        <v xml:space="preserve"> </v>
      </c>
      <c r="I90" s="5" t="s">
        <v>2</v>
      </c>
      <c r="J90" s="8" t="str">
        <f>VLOOKUP(Tableau25791113[[#This Row],[PLACE QUIMPERLE]],PointsClassement[],2,FALSE)</f>
        <v xml:space="preserve"> </v>
      </c>
      <c r="K90" s="5" t="s">
        <v>2</v>
      </c>
      <c r="L90" s="8" t="str">
        <f>VLOOKUP(Tableau25791113[[#This Row],[PLACE ERGUE]],PointsClassement[],2,FALSE)</f>
        <v xml:space="preserve"> </v>
      </c>
      <c r="M90" s="5" t="s">
        <v>2</v>
      </c>
      <c r="N90" s="8" t="str">
        <f>VLOOKUP(Tableau25791113[[#This Row],[PLACE TREGUNC]],PointsClassement[],2,FALSE)</f>
        <v xml:space="preserve"> </v>
      </c>
      <c r="O90" s="5" t="s">
        <v>2</v>
      </c>
      <c r="P90" s="8" t="str">
        <f>VLOOKUP(Tableau25791113[[#This Row],[PLACE SCAER]],PointsClassement[],2,FALSE)</f>
        <v xml:space="preserve"> </v>
      </c>
      <c r="Q90" s="5" t="s">
        <v>2</v>
      </c>
      <c r="R90" s="8" t="str">
        <f>VLOOKUP(Tableau25791113[[#This Row],[PLACE GOUEZEC]],PointsClassement[],2,FALSE)</f>
        <v xml:space="preserve"> </v>
      </c>
      <c r="S90" s="8"/>
      <c r="T90" s="6" t="s">
        <v>2</v>
      </c>
      <c r="U90" s="7">
        <f>SUM(F90,H90,J90,L90,N90,P90,R90,T90,Tableau25791113[[#This Row],[JOKER]])</f>
        <v>0</v>
      </c>
    </row>
    <row r="91" spans="1:21" hidden="1" x14ac:dyDescent="0.35">
      <c r="A91">
        <v>86</v>
      </c>
      <c r="E91" s="3" t="s">
        <v>2</v>
      </c>
      <c r="F91" s="8" t="str">
        <f>VLOOKUP(Tableau25791113[[#This Row],[PLACE QUIMPER]],PointsClassement[],2,FALSE)</f>
        <v xml:space="preserve"> </v>
      </c>
      <c r="G91" s="5" t="s">
        <v>2</v>
      </c>
      <c r="H91" s="8" t="str">
        <f>VLOOKUP(Tableau25791113[[#This Row],[PLACE RIEC]],PointsClassement[],2,FALSE)</f>
        <v xml:space="preserve"> </v>
      </c>
      <c r="I91" s="5" t="s">
        <v>2</v>
      </c>
      <c r="J91" s="8" t="str">
        <f>VLOOKUP(Tableau25791113[[#This Row],[PLACE QUIMPERLE]],PointsClassement[],2,FALSE)</f>
        <v xml:space="preserve"> </v>
      </c>
      <c r="K91" s="5" t="s">
        <v>2</v>
      </c>
      <c r="L91" s="8" t="str">
        <f>VLOOKUP(Tableau25791113[[#This Row],[PLACE ERGUE]],PointsClassement[],2,FALSE)</f>
        <v xml:space="preserve"> </v>
      </c>
      <c r="M91" s="5" t="s">
        <v>2</v>
      </c>
      <c r="N91" s="8" t="str">
        <f>VLOOKUP(Tableau25791113[[#This Row],[PLACE TREGUNC]],PointsClassement[],2,FALSE)</f>
        <v xml:space="preserve"> </v>
      </c>
      <c r="O91" s="5" t="s">
        <v>2</v>
      </c>
      <c r="P91" s="8" t="str">
        <f>VLOOKUP(Tableau25791113[[#This Row],[PLACE SCAER]],PointsClassement[],2,FALSE)</f>
        <v xml:space="preserve"> </v>
      </c>
      <c r="Q91" s="5" t="s">
        <v>2</v>
      </c>
      <c r="R91" s="8" t="str">
        <f>VLOOKUP(Tableau25791113[[#This Row],[PLACE GOUEZEC]],PointsClassement[],2,FALSE)</f>
        <v xml:space="preserve"> </v>
      </c>
      <c r="S91" s="8"/>
      <c r="T91" s="6" t="s">
        <v>2</v>
      </c>
      <c r="U91" s="7">
        <f>SUM(F91,H91,J91,L91,N91,P91,R91,T91,Tableau25791113[[#This Row],[JOKER]])</f>
        <v>0</v>
      </c>
    </row>
    <row r="92" spans="1:21" hidden="1" x14ac:dyDescent="0.35">
      <c r="A92">
        <v>87</v>
      </c>
      <c r="E92" s="3" t="s">
        <v>2</v>
      </c>
      <c r="F92" s="8" t="str">
        <f>VLOOKUP(Tableau25791113[[#This Row],[PLACE QUIMPER]],PointsClassement[],2,FALSE)</f>
        <v xml:space="preserve"> </v>
      </c>
      <c r="G92" s="5" t="s">
        <v>2</v>
      </c>
      <c r="H92" s="8" t="str">
        <f>VLOOKUP(Tableau25791113[[#This Row],[PLACE RIEC]],PointsClassement[],2,FALSE)</f>
        <v xml:space="preserve"> </v>
      </c>
      <c r="I92" s="5" t="s">
        <v>2</v>
      </c>
      <c r="J92" s="8" t="str">
        <f>VLOOKUP(Tableau25791113[[#This Row],[PLACE QUIMPERLE]],PointsClassement[],2,FALSE)</f>
        <v xml:space="preserve"> </v>
      </c>
      <c r="K92" s="5" t="s">
        <v>2</v>
      </c>
      <c r="L92" s="8" t="str">
        <f>VLOOKUP(Tableau25791113[[#This Row],[PLACE ERGUE]],PointsClassement[],2,FALSE)</f>
        <v xml:space="preserve"> </v>
      </c>
      <c r="M92" s="5" t="s">
        <v>2</v>
      </c>
      <c r="N92" s="8" t="str">
        <f>VLOOKUP(Tableau25791113[[#This Row],[PLACE TREGUNC]],PointsClassement[],2,FALSE)</f>
        <v xml:space="preserve"> </v>
      </c>
      <c r="O92" s="5" t="s">
        <v>2</v>
      </c>
      <c r="P92" s="8" t="str">
        <f>VLOOKUP(Tableau25791113[[#This Row],[PLACE SCAER]],PointsClassement[],2,FALSE)</f>
        <v xml:space="preserve"> </v>
      </c>
      <c r="Q92" s="5" t="s">
        <v>2</v>
      </c>
      <c r="R92" s="8" t="str">
        <f>VLOOKUP(Tableau25791113[[#This Row],[PLACE GOUEZEC]],PointsClassement[],2,FALSE)</f>
        <v xml:space="preserve"> </v>
      </c>
      <c r="S92" s="8"/>
      <c r="T92" s="6" t="s">
        <v>2</v>
      </c>
      <c r="U92" s="7">
        <f>SUM(F92,H92,J92,L92,N92,P92,R92,T92,Tableau25791113[[#This Row],[JOKER]])</f>
        <v>0</v>
      </c>
    </row>
    <row r="93" spans="1:21" hidden="1" x14ac:dyDescent="0.35">
      <c r="A93">
        <v>88</v>
      </c>
      <c r="E93" s="3" t="s">
        <v>2</v>
      </c>
      <c r="F93" s="8" t="str">
        <f>VLOOKUP(Tableau25791113[[#This Row],[PLACE QUIMPER]],PointsClassement[],2,FALSE)</f>
        <v xml:space="preserve"> </v>
      </c>
      <c r="G93" s="5" t="s">
        <v>2</v>
      </c>
      <c r="H93" s="8" t="str">
        <f>VLOOKUP(Tableau25791113[[#This Row],[PLACE RIEC]],PointsClassement[],2,FALSE)</f>
        <v xml:space="preserve"> </v>
      </c>
      <c r="I93" s="5" t="s">
        <v>2</v>
      </c>
      <c r="J93" s="8" t="str">
        <f>VLOOKUP(Tableau25791113[[#This Row],[PLACE QUIMPERLE]],PointsClassement[],2,FALSE)</f>
        <v xml:space="preserve"> </v>
      </c>
      <c r="K93" s="5" t="s">
        <v>2</v>
      </c>
      <c r="L93" s="8" t="str">
        <f>VLOOKUP(Tableau25791113[[#This Row],[PLACE ERGUE]],PointsClassement[],2,FALSE)</f>
        <v xml:space="preserve"> </v>
      </c>
      <c r="M93" s="5" t="s">
        <v>2</v>
      </c>
      <c r="N93" s="8" t="str">
        <f>VLOOKUP(Tableau25791113[[#This Row],[PLACE TREGUNC]],PointsClassement[],2,FALSE)</f>
        <v xml:space="preserve"> </v>
      </c>
      <c r="O93" s="5" t="s">
        <v>2</v>
      </c>
      <c r="P93" s="8" t="str">
        <f>VLOOKUP(Tableau25791113[[#This Row],[PLACE SCAER]],PointsClassement[],2,FALSE)</f>
        <v xml:space="preserve"> </v>
      </c>
      <c r="Q93" s="5" t="s">
        <v>2</v>
      </c>
      <c r="R93" s="8" t="str">
        <f>VLOOKUP(Tableau25791113[[#This Row],[PLACE GOUEZEC]],PointsClassement[],2,FALSE)</f>
        <v xml:space="preserve"> </v>
      </c>
      <c r="S93" s="8"/>
      <c r="T93" s="6" t="s">
        <v>2</v>
      </c>
      <c r="U93" s="7">
        <f>SUM(F93,H93,J93,L93,N93,P93,R93,T93,Tableau25791113[[#This Row],[JOKER]])</f>
        <v>0</v>
      </c>
    </row>
    <row r="94" spans="1:21" hidden="1" x14ac:dyDescent="0.35">
      <c r="A94">
        <v>89</v>
      </c>
      <c r="E94" s="3" t="s">
        <v>2</v>
      </c>
      <c r="F94" s="8" t="str">
        <f>VLOOKUP(Tableau25791113[[#This Row],[PLACE QUIMPER]],PointsClassement[],2,FALSE)</f>
        <v xml:space="preserve"> </v>
      </c>
      <c r="G94" s="5" t="s">
        <v>2</v>
      </c>
      <c r="H94" s="8" t="str">
        <f>VLOOKUP(Tableau25791113[[#This Row],[PLACE RIEC]],PointsClassement[],2,FALSE)</f>
        <v xml:space="preserve"> </v>
      </c>
      <c r="I94" s="5" t="s">
        <v>2</v>
      </c>
      <c r="J94" s="8" t="str">
        <f>VLOOKUP(Tableau25791113[[#This Row],[PLACE QUIMPERLE]],PointsClassement[],2,FALSE)</f>
        <v xml:space="preserve"> </v>
      </c>
      <c r="K94" s="5" t="s">
        <v>2</v>
      </c>
      <c r="L94" s="8" t="str">
        <f>VLOOKUP(Tableau25791113[[#This Row],[PLACE ERGUE]],PointsClassement[],2,FALSE)</f>
        <v xml:space="preserve"> </v>
      </c>
      <c r="M94" s="5" t="s">
        <v>2</v>
      </c>
      <c r="N94" s="8" t="str">
        <f>VLOOKUP(Tableau25791113[[#This Row],[PLACE TREGUNC]],PointsClassement[],2,FALSE)</f>
        <v xml:space="preserve"> </v>
      </c>
      <c r="O94" s="5" t="s">
        <v>2</v>
      </c>
      <c r="P94" s="8" t="str">
        <f>VLOOKUP(Tableau25791113[[#This Row],[PLACE SCAER]],PointsClassement[],2,FALSE)</f>
        <v xml:space="preserve"> </v>
      </c>
      <c r="Q94" s="5" t="s">
        <v>2</v>
      </c>
      <c r="R94" s="8" t="str">
        <f>VLOOKUP(Tableau25791113[[#This Row],[PLACE GOUEZEC]],PointsClassement[],2,FALSE)</f>
        <v xml:space="preserve"> </v>
      </c>
      <c r="S94" s="8"/>
      <c r="T94" s="6" t="s">
        <v>2</v>
      </c>
      <c r="U94" s="7">
        <f>SUM(F94,H94,J94,L94,N94,P94,R94,T94,Tableau25791113[[#This Row],[JOKER]])</f>
        <v>0</v>
      </c>
    </row>
    <row r="95" spans="1:21" hidden="1" x14ac:dyDescent="0.35">
      <c r="A95">
        <v>90</v>
      </c>
      <c r="E95" s="3" t="s">
        <v>2</v>
      </c>
      <c r="F95" s="8" t="str">
        <f>VLOOKUP(Tableau25791113[[#This Row],[PLACE QUIMPER]],PointsClassement[],2,FALSE)</f>
        <v xml:space="preserve"> </v>
      </c>
      <c r="G95" s="5" t="s">
        <v>2</v>
      </c>
      <c r="H95" s="8" t="str">
        <f>VLOOKUP(Tableau25791113[[#This Row],[PLACE RIEC]],PointsClassement[],2,FALSE)</f>
        <v xml:space="preserve"> </v>
      </c>
      <c r="I95" s="5" t="s">
        <v>2</v>
      </c>
      <c r="J95" s="8" t="str">
        <f>VLOOKUP(Tableau25791113[[#This Row],[PLACE QUIMPERLE]],PointsClassement[],2,FALSE)</f>
        <v xml:space="preserve"> </v>
      </c>
      <c r="K95" s="5" t="s">
        <v>2</v>
      </c>
      <c r="L95" s="8" t="str">
        <f>VLOOKUP(Tableau25791113[[#This Row],[PLACE ERGUE]],PointsClassement[],2,FALSE)</f>
        <v xml:space="preserve"> </v>
      </c>
      <c r="M95" s="5" t="s">
        <v>2</v>
      </c>
      <c r="N95" s="8" t="str">
        <f>VLOOKUP(Tableau25791113[[#This Row],[PLACE TREGUNC]],PointsClassement[],2,FALSE)</f>
        <v xml:space="preserve"> </v>
      </c>
      <c r="O95" s="5" t="s">
        <v>2</v>
      </c>
      <c r="P95" s="8" t="str">
        <f>VLOOKUP(Tableau25791113[[#This Row],[PLACE SCAER]],PointsClassement[],2,FALSE)</f>
        <v xml:space="preserve"> </v>
      </c>
      <c r="Q95" s="5" t="s">
        <v>2</v>
      </c>
      <c r="R95" s="8" t="str">
        <f>VLOOKUP(Tableau25791113[[#This Row],[PLACE GOUEZEC]],PointsClassement[],2,FALSE)</f>
        <v xml:space="preserve"> </v>
      </c>
      <c r="S95" s="8"/>
      <c r="T95" s="6" t="s">
        <v>2</v>
      </c>
      <c r="U95" s="7">
        <f>SUM(F95,H95,J95,L95,N95,P95,R95,T95,Tableau25791113[[#This Row],[JOKER]])</f>
        <v>0</v>
      </c>
    </row>
    <row r="96" spans="1:21" hidden="1" x14ac:dyDescent="0.35">
      <c r="A96">
        <v>91</v>
      </c>
      <c r="E96" s="3" t="s">
        <v>2</v>
      </c>
      <c r="F96" s="8" t="str">
        <f>VLOOKUP(Tableau25791113[[#This Row],[PLACE QUIMPER]],PointsClassement[],2,FALSE)</f>
        <v xml:space="preserve"> </v>
      </c>
      <c r="G96" s="5" t="s">
        <v>2</v>
      </c>
      <c r="H96" s="8" t="str">
        <f>VLOOKUP(Tableau25791113[[#This Row],[PLACE RIEC]],PointsClassement[],2,FALSE)</f>
        <v xml:space="preserve"> </v>
      </c>
      <c r="I96" s="5" t="s">
        <v>2</v>
      </c>
      <c r="J96" s="8" t="str">
        <f>VLOOKUP(Tableau25791113[[#This Row],[PLACE QUIMPERLE]],PointsClassement[],2,FALSE)</f>
        <v xml:space="preserve"> </v>
      </c>
      <c r="K96" s="5" t="s">
        <v>2</v>
      </c>
      <c r="L96" s="8" t="str">
        <f>VLOOKUP(Tableau25791113[[#This Row],[PLACE ERGUE]],PointsClassement[],2,FALSE)</f>
        <v xml:space="preserve"> </v>
      </c>
      <c r="M96" s="5" t="s">
        <v>2</v>
      </c>
      <c r="N96" s="8" t="str">
        <f>VLOOKUP(Tableau25791113[[#This Row],[PLACE TREGUNC]],PointsClassement[],2,FALSE)</f>
        <v xml:space="preserve"> </v>
      </c>
      <c r="O96" s="5" t="s">
        <v>2</v>
      </c>
      <c r="P96" s="8" t="str">
        <f>VLOOKUP(Tableau25791113[[#This Row],[PLACE SCAER]],PointsClassement[],2,FALSE)</f>
        <v xml:space="preserve"> </v>
      </c>
      <c r="Q96" s="5" t="s">
        <v>2</v>
      </c>
      <c r="R96" s="8" t="str">
        <f>VLOOKUP(Tableau25791113[[#This Row],[PLACE GOUEZEC]],PointsClassement[],2,FALSE)</f>
        <v xml:space="preserve"> </v>
      </c>
      <c r="S96" s="8"/>
      <c r="T96" s="6" t="s">
        <v>2</v>
      </c>
      <c r="U96" s="7">
        <f>SUM(F96,H96,J96,L96,N96,P96,R96,T96,Tableau25791113[[#This Row],[JOKER]])</f>
        <v>0</v>
      </c>
    </row>
    <row r="97" spans="1:21" hidden="1" x14ac:dyDescent="0.35">
      <c r="A97">
        <v>92</v>
      </c>
      <c r="E97" s="3" t="s">
        <v>2</v>
      </c>
      <c r="F97" s="8" t="str">
        <f>VLOOKUP(Tableau25791113[[#This Row],[PLACE QUIMPER]],PointsClassement[],2,FALSE)</f>
        <v xml:space="preserve"> </v>
      </c>
      <c r="G97" s="5" t="s">
        <v>2</v>
      </c>
      <c r="H97" s="8" t="str">
        <f>VLOOKUP(Tableau25791113[[#This Row],[PLACE RIEC]],PointsClassement[],2,FALSE)</f>
        <v xml:space="preserve"> </v>
      </c>
      <c r="I97" s="5" t="s">
        <v>2</v>
      </c>
      <c r="J97" s="8" t="str">
        <f>VLOOKUP(Tableau25791113[[#This Row],[PLACE QUIMPERLE]],PointsClassement[],2,FALSE)</f>
        <v xml:space="preserve"> </v>
      </c>
      <c r="K97" s="5" t="s">
        <v>2</v>
      </c>
      <c r="L97" s="8" t="str">
        <f>VLOOKUP(Tableau25791113[[#This Row],[PLACE ERGUE]],PointsClassement[],2,FALSE)</f>
        <v xml:space="preserve"> </v>
      </c>
      <c r="M97" s="5" t="s">
        <v>2</v>
      </c>
      <c r="N97" s="8" t="str">
        <f>VLOOKUP(Tableau25791113[[#This Row],[PLACE TREGUNC]],PointsClassement[],2,FALSE)</f>
        <v xml:space="preserve"> </v>
      </c>
      <c r="O97" s="5" t="s">
        <v>2</v>
      </c>
      <c r="P97" s="8" t="str">
        <f>VLOOKUP(Tableau25791113[[#This Row],[PLACE SCAER]],PointsClassement[],2,FALSE)</f>
        <v xml:space="preserve"> </v>
      </c>
      <c r="Q97" s="5" t="s">
        <v>2</v>
      </c>
      <c r="R97" s="8" t="str">
        <f>VLOOKUP(Tableau25791113[[#This Row],[PLACE GOUEZEC]],PointsClassement[],2,FALSE)</f>
        <v xml:space="preserve"> </v>
      </c>
      <c r="S97" s="8"/>
      <c r="T97" s="6" t="s">
        <v>2</v>
      </c>
      <c r="U97" s="7">
        <f>SUM(F97,H97,J97,L97,N97,P97,R97,T97,Tableau25791113[[#This Row],[JOKER]])</f>
        <v>0</v>
      </c>
    </row>
    <row r="98" spans="1:21" hidden="1" x14ac:dyDescent="0.35">
      <c r="A98">
        <v>93</v>
      </c>
      <c r="E98" s="3" t="s">
        <v>2</v>
      </c>
      <c r="F98" s="8" t="str">
        <f>VLOOKUP(Tableau25791113[[#This Row],[PLACE QUIMPER]],PointsClassement[],2,FALSE)</f>
        <v xml:space="preserve"> </v>
      </c>
      <c r="G98" s="5" t="s">
        <v>2</v>
      </c>
      <c r="H98" s="8" t="str">
        <f>VLOOKUP(Tableau25791113[[#This Row],[PLACE RIEC]],PointsClassement[],2,FALSE)</f>
        <v xml:space="preserve"> </v>
      </c>
      <c r="I98" s="5" t="s">
        <v>2</v>
      </c>
      <c r="J98" s="8" t="str">
        <f>VLOOKUP(Tableau25791113[[#This Row],[PLACE QUIMPERLE]],PointsClassement[],2,FALSE)</f>
        <v xml:space="preserve"> </v>
      </c>
      <c r="K98" s="5" t="s">
        <v>2</v>
      </c>
      <c r="L98" s="8" t="str">
        <f>VLOOKUP(Tableau25791113[[#This Row],[PLACE ERGUE]],PointsClassement[],2,FALSE)</f>
        <v xml:space="preserve"> </v>
      </c>
      <c r="M98" s="5" t="s">
        <v>2</v>
      </c>
      <c r="N98" s="8" t="str">
        <f>VLOOKUP(Tableau25791113[[#This Row],[PLACE TREGUNC]],PointsClassement[],2,FALSE)</f>
        <v xml:space="preserve"> </v>
      </c>
      <c r="O98" s="5" t="s">
        <v>2</v>
      </c>
      <c r="P98" s="8" t="str">
        <f>VLOOKUP(Tableau25791113[[#This Row],[PLACE SCAER]],PointsClassement[],2,FALSE)</f>
        <v xml:space="preserve"> </v>
      </c>
      <c r="Q98" s="5" t="s">
        <v>2</v>
      </c>
      <c r="R98" s="8" t="str">
        <f>VLOOKUP(Tableau25791113[[#This Row],[PLACE GOUEZEC]],PointsClassement[],2,FALSE)</f>
        <v xml:space="preserve"> </v>
      </c>
      <c r="S98" s="8"/>
      <c r="T98" s="6" t="s">
        <v>2</v>
      </c>
      <c r="U98" s="7">
        <f>SUM(F98,H98,J98,L98,N98,P98,R98,T98,Tableau25791113[[#This Row],[JOKER]])</f>
        <v>0</v>
      </c>
    </row>
    <row r="99" spans="1:21" hidden="1" x14ac:dyDescent="0.35">
      <c r="A99">
        <v>94</v>
      </c>
      <c r="E99" s="3" t="s">
        <v>2</v>
      </c>
      <c r="F99" s="8" t="str">
        <f>VLOOKUP(Tableau25791113[[#This Row],[PLACE QUIMPER]],PointsClassement[],2,FALSE)</f>
        <v xml:space="preserve"> </v>
      </c>
      <c r="G99" s="5" t="s">
        <v>2</v>
      </c>
      <c r="H99" s="8" t="str">
        <f>VLOOKUP(Tableau25791113[[#This Row],[PLACE RIEC]],PointsClassement[],2,FALSE)</f>
        <v xml:space="preserve"> </v>
      </c>
      <c r="I99" s="5" t="s">
        <v>2</v>
      </c>
      <c r="J99" s="8" t="str">
        <f>VLOOKUP(Tableau25791113[[#This Row],[PLACE QUIMPERLE]],PointsClassement[],2,FALSE)</f>
        <v xml:space="preserve"> </v>
      </c>
      <c r="K99" s="5" t="s">
        <v>2</v>
      </c>
      <c r="L99" s="8" t="str">
        <f>VLOOKUP(Tableau25791113[[#This Row],[PLACE ERGUE]],PointsClassement[],2,FALSE)</f>
        <v xml:space="preserve"> </v>
      </c>
      <c r="M99" s="5" t="s">
        <v>2</v>
      </c>
      <c r="N99" s="8" t="str">
        <f>VLOOKUP(Tableau25791113[[#This Row],[PLACE TREGUNC]],PointsClassement[],2,FALSE)</f>
        <v xml:space="preserve"> </v>
      </c>
      <c r="O99" s="5" t="s">
        <v>2</v>
      </c>
      <c r="P99" s="8" t="str">
        <f>VLOOKUP(Tableau25791113[[#This Row],[PLACE SCAER]],PointsClassement[],2,FALSE)</f>
        <v xml:space="preserve"> </v>
      </c>
      <c r="Q99" s="5" t="s">
        <v>2</v>
      </c>
      <c r="R99" s="8" t="str">
        <f>VLOOKUP(Tableau25791113[[#This Row],[PLACE GOUEZEC]],PointsClassement[],2,FALSE)</f>
        <v xml:space="preserve"> </v>
      </c>
      <c r="S99" s="8"/>
      <c r="T99" s="6" t="s">
        <v>2</v>
      </c>
      <c r="U99" s="7">
        <f>SUM(F99,H99,J99,L99,N99,P99,R99,T99,Tableau25791113[[#This Row],[JOKER]])</f>
        <v>0</v>
      </c>
    </row>
    <row r="100" spans="1:21" hidden="1" x14ac:dyDescent="0.35">
      <c r="A100">
        <v>95</v>
      </c>
      <c r="E100" s="3" t="s">
        <v>2</v>
      </c>
      <c r="F100" s="8" t="str">
        <f>VLOOKUP(Tableau25791113[[#This Row],[PLACE QUIMPER]],PointsClassement[],2,FALSE)</f>
        <v xml:space="preserve"> </v>
      </c>
      <c r="G100" s="5" t="s">
        <v>2</v>
      </c>
      <c r="H100" s="8" t="str">
        <f>VLOOKUP(Tableau25791113[[#This Row],[PLACE RIEC]],PointsClassement[],2,FALSE)</f>
        <v xml:space="preserve"> </v>
      </c>
      <c r="I100" s="5" t="s">
        <v>2</v>
      </c>
      <c r="J100" s="8" t="str">
        <f>VLOOKUP(Tableau25791113[[#This Row],[PLACE QUIMPERLE]],PointsClassement[],2,FALSE)</f>
        <v xml:space="preserve"> </v>
      </c>
      <c r="K100" s="5" t="s">
        <v>2</v>
      </c>
      <c r="L100" s="8" t="str">
        <f>VLOOKUP(Tableau25791113[[#This Row],[PLACE ERGUE]],PointsClassement[],2,FALSE)</f>
        <v xml:space="preserve"> </v>
      </c>
      <c r="M100" s="5" t="s">
        <v>2</v>
      </c>
      <c r="N100" s="8" t="str">
        <f>VLOOKUP(Tableau25791113[[#This Row],[PLACE TREGUNC]],PointsClassement[],2,FALSE)</f>
        <v xml:space="preserve"> </v>
      </c>
      <c r="O100" s="5" t="s">
        <v>2</v>
      </c>
      <c r="P100" s="8" t="str">
        <f>VLOOKUP(Tableau25791113[[#This Row],[PLACE SCAER]],PointsClassement[],2,FALSE)</f>
        <v xml:space="preserve"> </v>
      </c>
      <c r="Q100" s="5" t="s">
        <v>2</v>
      </c>
      <c r="R100" s="8" t="str">
        <f>VLOOKUP(Tableau25791113[[#This Row],[PLACE GOUEZEC]],PointsClassement[],2,FALSE)</f>
        <v xml:space="preserve"> </v>
      </c>
      <c r="S100" s="8"/>
      <c r="T100" s="6" t="s">
        <v>2</v>
      </c>
      <c r="U100" s="7">
        <f>SUM(F100,H100,J100,L100,N100,P100,R100,T100,Tableau25791113[[#This Row],[JOKER]])</f>
        <v>0</v>
      </c>
    </row>
    <row r="101" spans="1:21" hidden="1" x14ac:dyDescent="0.35">
      <c r="A101">
        <v>96</v>
      </c>
      <c r="E101" s="3" t="s">
        <v>2</v>
      </c>
      <c r="F101" s="8" t="str">
        <f>VLOOKUP(Tableau25791113[[#This Row],[PLACE QUIMPER]],PointsClassement[],2,FALSE)</f>
        <v xml:space="preserve"> </v>
      </c>
      <c r="G101" s="5" t="s">
        <v>2</v>
      </c>
      <c r="H101" s="8" t="str">
        <f>VLOOKUP(Tableau25791113[[#This Row],[PLACE RIEC]],PointsClassement[],2,FALSE)</f>
        <v xml:space="preserve"> </v>
      </c>
      <c r="I101" s="5" t="s">
        <v>2</v>
      </c>
      <c r="J101" s="8" t="str">
        <f>VLOOKUP(Tableau25791113[[#This Row],[PLACE QUIMPERLE]],PointsClassement[],2,FALSE)</f>
        <v xml:space="preserve"> </v>
      </c>
      <c r="K101" s="5" t="s">
        <v>2</v>
      </c>
      <c r="L101" s="8" t="str">
        <f>VLOOKUP(Tableau25791113[[#This Row],[PLACE ERGUE]],PointsClassement[],2,FALSE)</f>
        <v xml:space="preserve"> </v>
      </c>
      <c r="M101" s="5" t="s">
        <v>2</v>
      </c>
      <c r="N101" s="8" t="str">
        <f>VLOOKUP(Tableau25791113[[#This Row],[PLACE TREGUNC]],PointsClassement[],2,FALSE)</f>
        <v xml:space="preserve"> </v>
      </c>
      <c r="O101" s="5" t="s">
        <v>2</v>
      </c>
      <c r="P101" s="8" t="str">
        <f>VLOOKUP(Tableau25791113[[#This Row],[PLACE SCAER]],PointsClassement[],2,FALSE)</f>
        <v xml:space="preserve"> </v>
      </c>
      <c r="Q101" s="5" t="s">
        <v>2</v>
      </c>
      <c r="R101" s="8" t="str">
        <f>VLOOKUP(Tableau25791113[[#This Row],[PLACE GOUEZEC]],PointsClassement[],2,FALSE)</f>
        <v xml:space="preserve"> </v>
      </c>
      <c r="S101" s="8"/>
      <c r="T101" s="6" t="s">
        <v>2</v>
      </c>
      <c r="U101" s="7">
        <f>SUM(F101,H101,J101,L101,N101,P101,R101,T101,Tableau25791113[[#This Row],[JOKER]])</f>
        <v>0</v>
      </c>
    </row>
    <row r="102" spans="1:21" hidden="1" x14ac:dyDescent="0.35">
      <c r="A102">
        <v>97</v>
      </c>
      <c r="E102" s="3" t="s">
        <v>2</v>
      </c>
      <c r="F102" s="8" t="str">
        <f>VLOOKUP(Tableau25791113[[#This Row],[PLACE QUIMPER]],PointsClassement[],2,FALSE)</f>
        <v xml:space="preserve"> </v>
      </c>
      <c r="G102" s="5" t="s">
        <v>2</v>
      </c>
      <c r="H102" s="8" t="str">
        <f>VLOOKUP(Tableau25791113[[#This Row],[PLACE RIEC]],PointsClassement[],2,FALSE)</f>
        <v xml:space="preserve"> </v>
      </c>
      <c r="I102" s="5" t="s">
        <v>2</v>
      </c>
      <c r="J102" s="8" t="str">
        <f>VLOOKUP(Tableau25791113[[#This Row],[PLACE QUIMPERLE]],PointsClassement[],2,FALSE)</f>
        <v xml:space="preserve"> </v>
      </c>
      <c r="K102" s="5" t="s">
        <v>2</v>
      </c>
      <c r="L102" s="8" t="str">
        <f>VLOOKUP(Tableau25791113[[#This Row],[PLACE ERGUE]],PointsClassement[],2,FALSE)</f>
        <v xml:space="preserve"> </v>
      </c>
      <c r="M102" s="5" t="s">
        <v>2</v>
      </c>
      <c r="N102" s="8" t="str">
        <f>VLOOKUP(Tableau25791113[[#This Row],[PLACE TREGUNC]],PointsClassement[],2,FALSE)</f>
        <v xml:space="preserve"> </v>
      </c>
      <c r="O102" s="5" t="s">
        <v>2</v>
      </c>
      <c r="P102" s="8" t="str">
        <f>VLOOKUP(Tableau25791113[[#This Row],[PLACE SCAER]],PointsClassement[],2,FALSE)</f>
        <v xml:space="preserve"> </v>
      </c>
      <c r="Q102" s="5" t="s">
        <v>2</v>
      </c>
      <c r="R102" s="8" t="str">
        <f>VLOOKUP(Tableau25791113[[#This Row],[PLACE GOUEZEC]],PointsClassement[],2,FALSE)</f>
        <v xml:space="preserve"> </v>
      </c>
      <c r="S102" s="8"/>
      <c r="T102" s="6" t="s">
        <v>2</v>
      </c>
      <c r="U102" s="7">
        <f>SUM(F102,H102,J102,L102,N102,P102,R102,T102,Tableau25791113[[#This Row],[JOKER]])</f>
        <v>0</v>
      </c>
    </row>
    <row r="103" spans="1:21" hidden="1" x14ac:dyDescent="0.35">
      <c r="A103">
        <v>98</v>
      </c>
      <c r="E103" s="3" t="s">
        <v>2</v>
      </c>
      <c r="F103" s="8" t="str">
        <f>VLOOKUP(Tableau25791113[[#This Row],[PLACE QUIMPER]],PointsClassement[],2,FALSE)</f>
        <v xml:space="preserve"> </v>
      </c>
      <c r="G103" s="5" t="s">
        <v>2</v>
      </c>
      <c r="H103" s="8" t="str">
        <f>VLOOKUP(Tableau25791113[[#This Row],[PLACE RIEC]],PointsClassement[],2,FALSE)</f>
        <v xml:space="preserve"> </v>
      </c>
      <c r="I103" s="5" t="s">
        <v>2</v>
      </c>
      <c r="J103" s="8" t="str">
        <f>VLOOKUP(Tableau25791113[[#This Row],[PLACE QUIMPERLE]],PointsClassement[],2,FALSE)</f>
        <v xml:space="preserve"> </v>
      </c>
      <c r="K103" s="5" t="s">
        <v>2</v>
      </c>
      <c r="L103" s="8" t="str">
        <f>VLOOKUP(Tableau25791113[[#This Row],[PLACE ERGUE]],PointsClassement[],2,FALSE)</f>
        <v xml:space="preserve"> </v>
      </c>
      <c r="M103" s="5" t="s">
        <v>2</v>
      </c>
      <c r="N103" s="8" t="str">
        <f>VLOOKUP(Tableau25791113[[#This Row],[PLACE TREGUNC]],PointsClassement[],2,FALSE)</f>
        <v xml:space="preserve"> </v>
      </c>
      <c r="O103" s="5" t="s">
        <v>2</v>
      </c>
      <c r="P103" s="8" t="str">
        <f>VLOOKUP(Tableau25791113[[#This Row],[PLACE SCAER]],PointsClassement[],2,FALSE)</f>
        <v xml:space="preserve"> </v>
      </c>
      <c r="Q103" s="5" t="s">
        <v>2</v>
      </c>
      <c r="R103" s="8" t="str">
        <f>VLOOKUP(Tableau25791113[[#This Row],[PLACE GOUEZEC]],PointsClassement[],2,FALSE)</f>
        <v xml:space="preserve"> </v>
      </c>
      <c r="S103" s="8"/>
      <c r="T103" s="6" t="s">
        <v>2</v>
      </c>
      <c r="U103" s="7">
        <f>SUM(F103,H103,J103,L103,N103,P103,R103,T103,Tableau25791113[[#This Row],[JOKER]])</f>
        <v>0</v>
      </c>
    </row>
    <row r="104" spans="1:21" hidden="1" x14ac:dyDescent="0.35">
      <c r="A104">
        <v>99</v>
      </c>
    </row>
    <row r="105" spans="1:21" hidden="1" x14ac:dyDescent="0.35">
      <c r="A105">
        <v>100</v>
      </c>
    </row>
    <row r="106" spans="1:21" hidden="1" x14ac:dyDescent="0.35"/>
    <row r="110" spans="1:21" ht="21" x14ac:dyDescent="0.5">
      <c r="B110" s="2" t="s">
        <v>25</v>
      </c>
    </row>
    <row r="111" spans="1:21" x14ac:dyDescent="0.35">
      <c r="E111" s="33" t="s">
        <v>4</v>
      </c>
      <c r="F111" s="33"/>
      <c r="G111" s="33" t="s">
        <v>5</v>
      </c>
      <c r="H111" s="33"/>
      <c r="I111" s="33" t="s">
        <v>60</v>
      </c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1:21" x14ac:dyDescent="0.35">
      <c r="B112" t="s">
        <v>6</v>
      </c>
      <c r="C112" t="s">
        <v>7</v>
      </c>
      <c r="D112" t="s">
        <v>8</v>
      </c>
      <c r="E112" t="s">
        <v>13</v>
      </c>
      <c r="F112" t="s">
        <v>14</v>
      </c>
      <c r="G112" t="s">
        <v>17</v>
      </c>
      <c r="H112" t="s">
        <v>18</v>
      </c>
      <c r="I112" t="s">
        <v>11</v>
      </c>
      <c r="J112" t="s">
        <v>12</v>
      </c>
      <c r="K112" t="s">
        <v>19</v>
      </c>
      <c r="L112" t="s">
        <v>20</v>
      </c>
      <c r="M112" t="s">
        <v>9</v>
      </c>
      <c r="N112" t="s">
        <v>10</v>
      </c>
      <c r="O112" t="s">
        <v>21</v>
      </c>
      <c r="P112" t="s">
        <v>22</v>
      </c>
      <c r="Q112" t="s">
        <v>23</v>
      </c>
      <c r="R112" t="s">
        <v>24</v>
      </c>
      <c r="S112" t="s">
        <v>58</v>
      </c>
      <c r="T112" t="s">
        <v>15</v>
      </c>
      <c r="U112" t="s">
        <v>16</v>
      </c>
    </row>
    <row r="113" spans="1:21" x14ac:dyDescent="0.35">
      <c r="A113">
        <v>1</v>
      </c>
      <c r="B113" t="s">
        <v>120</v>
      </c>
      <c r="C113" t="s">
        <v>121</v>
      </c>
      <c r="D113" t="s">
        <v>122</v>
      </c>
      <c r="E113" s="3">
        <v>2</v>
      </c>
      <c r="F113" s="8">
        <f>VLOOKUP(Tableau2568101214[[#This Row],[PLACE QUIMPER]],PointsClassement[],2,FALSE)</f>
        <v>95</v>
      </c>
      <c r="G113" s="5">
        <v>1</v>
      </c>
      <c r="H113" s="4">
        <f>VLOOKUP(Tableau2568101214[[#This Row],[PLACE RIEC]],PointsClassement[],2,FALSE)</f>
        <v>100</v>
      </c>
      <c r="I113" s="5">
        <v>3</v>
      </c>
      <c r="J113" s="8">
        <f>VLOOKUP(Tableau2568101214[[#This Row],[PLACE QUIMPERLE]],PointsClassement[],2,FALSE)</f>
        <v>90</v>
      </c>
      <c r="K113" s="5" t="s">
        <v>2</v>
      </c>
      <c r="L113" s="8" t="str">
        <f>VLOOKUP(Tableau2568101214[[#This Row],[PLACE ERGUE]],PointsClassement[],2,FALSE)</f>
        <v xml:space="preserve"> </v>
      </c>
      <c r="M113" s="5" t="s">
        <v>2</v>
      </c>
      <c r="N113" s="8" t="str">
        <f>VLOOKUP(Tableau2568101214[[#This Row],[PLACE TREGUNC]],PointsClassement[],2,FALSE)</f>
        <v xml:space="preserve"> </v>
      </c>
      <c r="O113" s="5" t="s">
        <v>2</v>
      </c>
      <c r="P113" s="8" t="str">
        <f>VLOOKUP(Tableau2568101214[[#This Row],[PLACE SCAER]],PointsClassement[],2,FALSE)</f>
        <v xml:space="preserve"> </v>
      </c>
      <c r="Q113" s="5" t="s">
        <v>2</v>
      </c>
      <c r="R113" s="8" t="str">
        <f>VLOOKUP(Tableau2568101214[[#This Row],[PLACE GOUEZEC]],PointsClassement[],2,FALSE)</f>
        <v xml:space="preserve"> </v>
      </c>
      <c r="S113" s="8"/>
      <c r="T113" s="6" t="s">
        <v>2</v>
      </c>
      <c r="U113" s="7">
        <f t="shared" ref="U113:U123" si="0">SUM(F113,H113,J113,L113,N113,P113,R113,T113)</f>
        <v>285</v>
      </c>
    </row>
    <row r="114" spans="1:21" x14ac:dyDescent="0.35">
      <c r="A114">
        <v>2</v>
      </c>
      <c r="B114" t="s">
        <v>141</v>
      </c>
      <c r="C114" t="s">
        <v>251</v>
      </c>
      <c r="D114" t="s">
        <v>78</v>
      </c>
      <c r="E114" s="3">
        <v>3</v>
      </c>
      <c r="F114" s="8">
        <f>VLOOKUP(Tableau2568101214[[#This Row],[PLACE QUIMPER]],PointsClassement[],2,FALSE)</f>
        <v>90</v>
      </c>
      <c r="G114" s="5">
        <v>2</v>
      </c>
      <c r="H114" s="4">
        <f>VLOOKUP(Tableau2568101214[[#This Row],[PLACE RIEC]],PointsClassement[],2,FALSE)</f>
        <v>95</v>
      </c>
      <c r="I114" s="5" t="s">
        <v>2</v>
      </c>
      <c r="J114" s="8" t="str">
        <f>VLOOKUP(Tableau2568101214[[#This Row],[PLACE QUIMPERLE]],PointsClassement[],2,FALSE)</f>
        <v xml:space="preserve"> </v>
      </c>
      <c r="K114" s="5" t="s">
        <v>2</v>
      </c>
      <c r="L114" s="8" t="str">
        <f>VLOOKUP(Tableau2568101214[[#This Row],[PLACE ERGUE]],PointsClassement[],2,FALSE)</f>
        <v xml:space="preserve"> </v>
      </c>
      <c r="M114" s="5" t="s">
        <v>2</v>
      </c>
      <c r="N114" s="8" t="str">
        <f>VLOOKUP(Tableau2568101214[[#This Row],[PLACE TREGUNC]],PointsClassement[],2,FALSE)</f>
        <v xml:space="preserve"> </v>
      </c>
      <c r="O114" s="5" t="s">
        <v>2</v>
      </c>
      <c r="P114" s="8" t="str">
        <f>VLOOKUP(Tableau2568101214[[#This Row],[PLACE SCAER]],PointsClassement[],2,FALSE)</f>
        <v xml:space="preserve"> </v>
      </c>
      <c r="Q114" s="5" t="s">
        <v>2</v>
      </c>
      <c r="R114" s="8" t="str">
        <f>VLOOKUP(Tableau2568101214[[#This Row],[PLACE GOUEZEC]],PointsClassement[],2,FALSE)</f>
        <v xml:space="preserve"> </v>
      </c>
      <c r="S114" s="8">
        <v>0</v>
      </c>
      <c r="T114" s="6" t="s">
        <v>2</v>
      </c>
      <c r="U114" s="7">
        <f t="shared" si="0"/>
        <v>185</v>
      </c>
    </row>
    <row r="115" spans="1:21" x14ac:dyDescent="0.35">
      <c r="A115">
        <v>3</v>
      </c>
      <c r="B115" t="s">
        <v>462</v>
      </c>
      <c r="C115" t="s">
        <v>463</v>
      </c>
      <c r="D115" t="s">
        <v>464</v>
      </c>
      <c r="E115" s="3" t="s">
        <v>2</v>
      </c>
      <c r="F115" s="8" t="str">
        <f>VLOOKUP(Tableau2568101214[[#This Row],[PLACE QUIMPER]],PointsClassement[],2,FALSE)</f>
        <v xml:space="preserve"> </v>
      </c>
      <c r="G115" s="5" t="s">
        <v>2</v>
      </c>
      <c r="H115" s="4" t="str">
        <f>VLOOKUP(Tableau2568101214[[#This Row],[PLACE RIEC]],PointsClassement[],2,FALSE)</f>
        <v xml:space="preserve"> </v>
      </c>
      <c r="I115" s="5">
        <v>1</v>
      </c>
      <c r="J115" s="8">
        <f>VLOOKUP(Tableau2568101214[[#This Row],[PLACE QUIMPERLE]],PointsClassement[],2,FALSE)</f>
        <v>100</v>
      </c>
      <c r="K115" s="5" t="s">
        <v>2</v>
      </c>
      <c r="L115" s="8" t="str">
        <f>VLOOKUP(Tableau2568101214[[#This Row],[PLACE ERGUE]],PointsClassement[],2,FALSE)</f>
        <v xml:space="preserve"> </v>
      </c>
      <c r="M115" s="5" t="s">
        <v>2</v>
      </c>
      <c r="N115" s="8" t="str">
        <f>VLOOKUP(Tableau2568101214[[#This Row],[PLACE TREGUNC]],PointsClassement[],2,FALSE)</f>
        <v xml:space="preserve"> </v>
      </c>
      <c r="O115" s="5" t="s">
        <v>2</v>
      </c>
      <c r="P115" s="8" t="str">
        <f>VLOOKUP(Tableau2568101214[[#This Row],[PLACE SCAER]],PointsClassement[],2,FALSE)</f>
        <v xml:space="preserve"> </v>
      </c>
      <c r="Q115" s="5" t="s">
        <v>2</v>
      </c>
      <c r="R115" s="8" t="str">
        <f>VLOOKUP(Tableau2568101214[[#This Row],[PLACE GOUEZEC]],PointsClassement[],2,FALSE)</f>
        <v xml:space="preserve"> </v>
      </c>
      <c r="S115" s="8">
        <v>0</v>
      </c>
      <c r="T115" s="6" t="s">
        <v>2</v>
      </c>
      <c r="U115" s="7">
        <f t="shared" si="0"/>
        <v>100</v>
      </c>
    </row>
    <row r="116" spans="1:21" x14ac:dyDescent="0.35">
      <c r="A116">
        <v>4</v>
      </c>
      <c r="B116" t="s">
        <v>227</v>
      </c>
      <c r="C116" t="s">
        <v>228</v>
      </c>
      <c r="D116" t="s">
        <v>133</v>
      </c>
      <c r="E116" s="3">
        <v>1</v>
      </c>
      <c r="F116" s="8">
        <f>VLOOKUP(Tableau2568101214[[#This Row],[PLACE QUIMPER]],PointsClassement[],2,FALSE)</f>
        <v>100</v>
      </c>
      <c r="G116" s="5" t="s">
        <v>2</v>
      </c>
      <c r="H116" s="4" t="str">
        <f>VLOOKUP(Tableau2568101214[[#This Row],[PLACE RIEC]],PointsClassement[],2,FALSE)</f>
        <v xml:space="preserve"> </v>
      </c>
      <c r="I116" s="5" t="s">
        <v>2</v>
      </c>
      <c r="J116" s="8" t="str">
        <f>VLOOKUP(Tableau2568101214[[#This Row],[PLACE QUIMPERLE]],PointsClassement[],2,FALSE)</f>
        <v xml:space="preserve"> </v>
      </c>
      <c r="K116" s="5" t="s">
        <v>2</v>
      </c>
      <c r="L116" s="8" t="str">
        <f>VLOOKUP(Tableau2568101214[[#This Row],[PLACE ERGUE]],PointsClassement[],2,FALSE)</f>
        <v xml:space="preserve"> </v>
      </c>
      <c r="M116" s="5" t="s">
        <v>2</v>
      </c>
      <c r="N116" s="8" t="str">
        <f>VLOOKUP(Tableau2568101214[[#This Row],[PLACE TREGUNC]],PointsClassement[],2,FALSE)</f>
        <v xml:space="preserve"> </v>
      </c>
      <c r="O116" s="5" t="s">
        <v>2</v>
      </c>
      <c r="P116" s="8" t="str">
        <f>VLOOKUP(Tableau2568101214[[#This Row],[PLACE SCAER]],PointsClassement[],2,FALSE)</f>
        <v xml:space="preserve"> </v>
      </c>
      <c r="Q116" s="5" t="s">
        <v>2</v>
      </c>
      <c r="R116" s="8" t="str">
        <f>VLOOKUP(Tableau2568101214[[#This Row],[PLACE GOUEZEC]],PointsClassement[],2,FALSE)</f>
        <v xml:space="preserve"> </v>
      </c>
      <c r="S116" s="8">
        <v>0</v>
      </c>
      <c r="T116" s="6" t="s">
        <v>2</v>
      </c>
      <c r="U116" s="7">
        <f t="shared" si="0"/>
        <v>100</v>
      </c>
    </row>
    <row r="117" spans="1:21" x14ac:dyDescent="0.35">
      <c r="A117">
        <v>5</v>
      </c>
      <c r="B117" t="s">
        <v>465</v>
      </c>
      <c r="C117" t="s">
        <v>466</v>
      </c>
      <c r="D117" t="s">
        <v>68</v>
      </c>
      <c r="E117" s="3" t="s">
        <v>2</v>
      </c>
      <c r="F117" s="8" t="str">
        <f>VLOOKUP(Tableau2568101214[[#This Row],[PLACE QUIMPER]],PointsClassement[],2,FALSE)</f>
        <v xml:space="preserve"> </v>
      </c>
      <c r="G117" s="5" t="s">
        <v>2</v>
      </c>
      <c r="H117" s="4" t="str">
        <f>VLOOKUP(Tableau2568101214[[#This Row],[PLACE RIEC]],PointsClassement[],2,FALSE)</f>
        <v xml:space="preserve"> </v>
      </c>
      <c r="I117" s="5">
        <v>2</v>
      </c>
      <c r="J117" s="8">
        <f>VLOOKUP(Tableau2568101214[[#This Row],[PLACE QUIMPERLE]],PointsClassement[],2,FALSE)</f>
        <v>95</v>
      </c>
      <c r="K117" s="5" t="s">
        <v>2</v>
      </c>
      <c r="L117" s="8" t="str">
        <f>VLOOKUP(Tableau2568101214[[#This Row],[PLACE ERGUE]],PointsClassement[],2,FALSE)</f>
        <v xml:space="preserve"> </v>
      </c>
      <c r="M117" s="5" t="s">
        <v>2</v>
      </c>
      <c r="N117" s="8" t="str">
        <f>VLOOKUP(Tableau2568101214[[#This Row],[PLACE TREGUNC]],PointsClassement[],2,FALSE)</f>
        <v xml:space="preserve"> </v>
      </c>
      <c r="O117" s="5" t="s">
        <v>2</v>
      </c>
      <c r="P117" s="8" t="str">
        <f>VLOOKUP(Tableau2568101214[[#This Row],[PLACE SCAER]],PointsClassement[],2,FALSE)</f>
        <v xml:space="preserve"> </v>
      </c>
      <c r="Q117" s="5" t="s">
        <v>2</v>
      </c>
      <c r="R117" s="8" t="str">
        <f>VLOOKUP(Tableau2568101214[[#This Row],[PLACE GOUEZEC]],PointsClassement[],2,FALSE)</f>
        <v xml:space="preserve"> </v>
      </c>
      <c r="S117" s="8">
        <v>0</v>
      </c>
      <c r="T117" s="6" t="s">
        <v>2</v>
      </c>
      <c r="U117" s="7">
        <f t="shared" si="0"/>
        <v>95</v>
      </c>
    </row>
    <row r="118" spans="1:21" x14ac:dyDescent="0.35">
      <c r="A118">
        <v>6</v>
      </c>
      <c r="B118" t="s">
        <v>467</v>
      </c>
      <c r="C118" t="s">
        <v>468</v>
      </c>
      <c r="D118" t="s">
        <v>469</v>
      </c>
      <c r="E118" s="3" t="s">
        <v>2</v>
      </c>
      <c r="F118" s="8" t="str">
        <f>VLOOKUP(Tableau2568101214[[#This Row],[PLACE QUIMPER]],PointsClassement[],2,FALSE)</f>
        <v xml:space="preserve"> </v>
      </c>
      <c r="G118" s="5" t="s">
        <v>2</v>
      </c>
      <c r="H118" s="4" t="str">
        <f>VLOOKUP(Tableau2568101214[[#This Row],[PLACE RIEC]],PointsClassement[],2,FALSE)</f>
        <v xml:space="preserve"> </v>
      </c>
      <c r="I118" s="5">
        <v>4</v>
      </c>
      <c r="J118" s="8">
        <f>VLOOKUP(Tableau2568101214[[#This Row],[PLACE QUIMPERLE]],PointsClassement[],2,FALSE)</f>
        <v>85</v>
      </c>
      <c r="K118" s="5" t="s">
        <v>2</v>
      </c>
      <c r="L118" s="8" t="str">
        <f>VLOOKUP(Tableau2568101214[[#This Row],[PLACE ERGUE]],PointsClassement[],2,FALSE)</f>
        <v xml:space="preserve"> </v>
      </c>
      <c r="M118" s="5" t="s">
        <v>2</v>
      </c>
      <c r="N118" s="8" t="str">
        <f>VLOOKUP(Tableau2568101214[[#This Row],[PLACE TREGUNC]],PointsClassement[],2,FALSE)</f>
        <v xml:space="preserve"> </v>
      </c>
      <c r="O118" s="5" t="s">
        <v>2</v>
      </c>
      <c r="P118" s="8" t="str">
        <f>VLOOKUP(Tableau2568101214[[#This Row],[PLACE SCAER]],PointsClassement[],2,FALSE)</f>
        <v xml:space="preserve"> </v>
      </c>
      <c r="Q118" s="5" t="s">
        <v>2</v>
      </c>
      <c r="R118" s="8" t="str">
        <f>VLOOKUP(Tableau2568101214[[#This Row],[PLACE GOUEZEC]],PointsClassement[],2,FALSE)</f>
        <v xml:space="preserve"> </v>
      </c>
      <c r="S118" s="8">
        <v>0</v>
      </c>
      <c r="T118" s="6" t="s">
        <v>2</v>
      </c>
      <c r="U118" s="7">
        <f t="shared" si="0"/>
        <v>85</v>
      </c>
    </row>
    <row r="119" spans="1:21" x14ac:dyDescent="0.35">
      <c r="A119">
        <v>7</v>
      </c>
      <c r="B119" t="s">
        <v>470</v>
      </c>
      <c r="C119" t="s">
        <v>471</v>
      </c>
      <c r="D119" t="s">
        <v>64</v>
      </c>
      <c r="E119" s="3" t="s">
        <v>2</v>
      </c>
      <c r="F119" s="8" t="str">
        <f>VLOOKUP(Tableau2568101214[[#This Row],[PLACE QUIMPER]],PointsClassement[],2,FALSE)</f>
        <v xml:space="preserve"> </v>
      </c>
      <c r="G119" s="5" t="s">
        <v>2</v>
      </c>
      <c r="H119" s="4" t="str">
        <f>VLOOKUP(Tableau2568101214[[#This Row],[PLACE RIEC]],PointsClassement[],2,FALSE)</f>
        <v xml:space="preserve"> </v>
      </c>
      <c r="I119" s="5">
        <v>5</v>
      </c>
      <c r="J119" s="8">
        <f>VLOOKUP(Tableau2568101214[[#This Row],[PLACE QUIMPERLE]],PointsClassement[],2,FALSE)</f>
        <v>80</v>
      </c>
      <c r="K119" s="5" t="s">
        <v>2</v>
      </c>
      <c r="L119" s="8" t="str">
        <f>VLOOKUP(Tableau2568101214[[#This Row],[PLACE ERGUE]],PointsClassement[],2,FALSE)</f>
        <v xml:space="preserve"> </v>
      </c>
      <c r="M119" s="5" t="s">
        <v>2</v>
      </c>
      <c r="N119" s="8" t="str">
        <f>VLOOKUP(Tableau2568101214[[#This Row],[PLACE TREGUNC]],PointsClassement[],2,FALSE)</f>
        <v xml:space="preserve"> </v>
      </c>
      <c r="O119" s="5" t="s">
        <v>2</v>
      </c>
      <c r="P119" s="8" t="str">
        <f>VLOOKUP(Tableau2568101214[[#This Row],[PLACE SCAER]],PointsClassement[],2,FALSE)</f>
        <v xml:space="preserve"> </v>
      </c>
      <c r="Q119" s="5" t="s">
        <v>2</v>
      </c>
      <c r="R119" s="8" t="str">
        <f>VLOOKUP(Tableau2568101214[[#This Row],[PLACE GOUEZEC]],PointsClassement[],2,FALSE)</f>
        <v xml:space="preserve"> </v>
      </c>
      <c r="S119" s="8">
        <v>0</v>
      </c>
      <c r="T119" s="6" t="s">
        <v>2</v>
      </c>
      <c r="U119" s="7">
        <f t="shared" si="0"/>
        <v>80</v>
      </c>
    </row>
    <row r="120" spans="1:21" hidden="1" x14ac:dyDescent="0.35">
      <c r="A120">
        <v>8</v>
      </c>
      <c r="E120" s="3" t="s">
        <v>2</v>
      </c>
      <c r="F120" s="8" t="str">
        <f>VLOOKUP(Tableau2568101214[[#This Row],[PLACE QUIMPER]],PointsClassement[],2,FALSE)</f>
        <v xml:space="preserve"> </v>
      </c>
      <c r="G120" s="5" t="s">
        <v>2</v>
      </c>
      <c r="H120" s="4" t="str">
        <f>VLOOKUP(Tableau2568101214[[#This Row],[PLACE RIEC]],PointsClassement[],2,FALSE)</f>
        <v xml:space="preserve"> </v>
      </c>
      <c r="I120" s="5" t="s">
        <v>2</v>
      </c>
      <c r="J120" s="8" t="str">
        <f>VLOOKUP(Tableau2568101214[[#This Row],[PLACE QUIMPERLE]],PointsClassement[],2,FALSE)</f>
        <v xml:space="preserve"> </v>
      </c>
      <c r="K120" s="5" t="s">
        <v>2</v>
      </c>
      <c r="L120" s="8" t="str">
        <f>VLOOKUP(Tableau2568101214[[#This Row],[PLACE ERGUE]],PointsClassement[],2,FALSE)</f>
        <v xml:space="preserve"> </v>
      </c>
      <c r="M120" s="5" t="s">
        <v>2</v>
      </c>
      <c r="N120" s="8" t="str">
        <f>VLOOKUP(Tableau2568101214[[#This Row],[PLACE TREGUNC]],PointsClassement[],2,FALSE)</f>
        <v xml:space="preserve"> </v>
      </c>
      <c r="O120" s="5" t="s">
        <v>2</v>
      </c>
      <c r="P120" s="8" t="str">
        <f>VLOOKUP(Tableau2568101214[[#This Row],[PLACE SCAER]],PointsClassement[],2,FALSE)</f>
        <v xml:space="preserve"> </v>
      </c>
      <c r="Q120" s="5" t="s">
        <v>2</v>
      </c>
      <c r="R120" s="8" t="str">
        <f>VLOOKUP(Tableau2568101214[[#This Row],[PLACE GOUEZEC]],PointsClassement[],2,FALSE)</f>
        <v xml:space="preserve"> </v>
      </c>
      <c r="S120" s="8"/>
      <c r="T120" s="6" t="s">
        <v>2</v>
      </c>
      <c r="U120" s="7">
        <f t="shared" si="0"/>
        <v>0</v>
      </c>
    </row>
    <row r="121" spans="1:21" hidden="1" x14ac:dyDescent="0.35">
      <c r="A121">
        <v>9</v>
      </c>
      <c r="E121" s="3" t="s">
        <v>2</v>
      </c>
      <c r="F121" s="8" t="str">
        <f>VLOOKUP(Tableau2568101214[[#This Row],[PLACE QUIMPER]],PointsClassement[],2,FALSE)</f>
        <v xml:space="preserve"> </v>
      </c>
      <c r="G121" s="5" t="s">
        <v>2</v>
      </c>
      <c r="H121" s="4" t="str">
        <f>VLOOKUP(Tableau2568101214[[#This Row],[PLACE RIEC]],PointsClassement[],2,FALSE)</f>
        <v xml:space="preserve"> </v>
      </c>
      <c r="I121" s="5" t="s">
        <v>2</v>
      </c>
      <c r="J121" s="8" t="str">
        <f>VLOOKUP(Tableau2568101214[[#This Row],[PLACE QUIMPERLE]],PointsClassement[],2,FALSE)</f>
        <v xml:space="preserve"> </v>
      </c>
      <c r="K121" s="5" t="s">
        <v>2</v>
      </c>
      <c r="L121" s="8" t="str">
        <f>VLOOKUP(Tableau2568101214[[#This Row],[PLACE ERGUE]],PointsClassement[],2,FALSE)</f>
        <v xml:space="preserve"> </v>
      </c>
      <c r="M121" s="5" t="s">
        <v>2</v>
      </c>
      <c r="N121" s="8" t="str">
        <f>VLOOKUP(Tableau2568101214[[#This Row],[PLACE TREGUNC]],PointsClassement[],2,FALSE)</f>
        <v xml:space="preserve"> </v>
      </c>
      <c r="O121" s="5" t="s">
        <v>2</v>
      </c>
      <c r="P121" s="8" t="str">
        <f>VLOOKUP(Tableau2568101214[[#This Row],[PLACE SCAER]],PointsClassement[],2,FALSE)</f>
        <v xml:space="preserve"> </v>
      </c>
      <c r="Q121" s="5" t="s">
        <v>2</v>
      </c>
      <c r="R121" s="8" t="str">
        <f>VLOOKUP(Tableau2568101214[[#This Row],[PLACE GOUEZEC]],PointsClassement[],2,FALSE)</f>
        <v xml:space="preserve"> </v>
      </c>
      <c r="S121" s="8"/>
      <c r="T121" s="6" t="s">
        <v>2</v>
      </c>
      <c r="U121" s="7">
        <f t="shared" si="0"/>
        <v>0</v>
      </c>
    </row>
    <row r="122" spans="1:21" hidden="1" x14ac:dyDescent="0.35">
      <c r="A122">
        <v>10</v>
      </c>
      <c r="E122" s="3" t="s">
        <v>2</v>
      </c>
      <c r="F122" s="8" t="str">
        <f>VLOOKUP(Tableau2568101214[[#This Row],[PLACE QUIMPER]],PointsClassement[],2,FALSE)</f>
        <v xml:space="preserve"> </v>
      </c>
      <c r="G122" s="5" t="s">
        <v>2</v>
      </c>
      <c r="H122" s="4" t="str">
        <f>VLOOKUP(Tableau2568101214[[#This Row],[PLACE RIEC]],PointsClassement[],2,FALSE)</f>
        <v xml:space="preserve"> </v>
      </c>
      <c r="I122" s="5" t="s">
        <v>2</v>
      </c>
      <c r="J122" s="8" t="str">
        <f>VLOOKUP(Tableau2568101214[[#This Row],[PLACE QUIMPERLE]],PointsClassement[],2,FALSE)</f>
        <v xml:space="preserve"> </v>
      </c>
      <c r="K122" s="5" t="s">
        <v>2</v>
      </c>
      <c r="L122" s="8" t="str">
        <f>VLOOKUP(Tableau2568101214[[#This Row],[PLACE ERGUE]],PointsClassement[],2,FALSE)</f>
        <v xml:space="preserve"> </v>
      </c>
      <c r="M122" s="5" t="s">
        <v>2</v>
      </c>
      <c r="N122" s="8" t="str">
        <f>VLOOKUP(Tableau2568101214[[#This Row],[PLACE TREGUNC]],PointsClassement[],2,FALSE)</f>
        <v xml:space="preserve"> </v>
      </c>
      <c r="O122" s="5" t="s">
        <v>2</v>
      </c>
      <c r="P122" s="8" t="str">
        <f>VLOOKUP(Tableau2568101214[[#This Row],[PLACE SCAER]],PointsClassement[],2,FALSE)</f>
        <v xml:space="preserve"> </v>
      </c>
      <c r="Q122" s="5" t="s">
        <v>2</v>
      </c>
      <c r="R122" s="8" t="str">
        <f>VLOOKUP(Tableau2568101214[[#This Row],[PLACE GOUEZEC]],PointsClassement[],2,FALSE)</f>
        <v xml:space="preserve"> </v>
      </c>
      <c r="S122" s="8"/>
      <c r="T122" s="6" t="s">
        <v>2</v>
      </c>
      <c r="U122" s="7">
        <f t="shared" si="0"/>
        <v>0</v>
      </c>
    </row>
    <row r="123" spans="1:21" hidden="1" x14ac:dyDescent="0.35">
      <c r="E123" s="3" t="s">
        <v>2</v>
      </c>
      <c r="F123" s="8" t="str">
        <f>VLOOKUP(Tableau2568101214[[#This Row],[PLACE QUIMPER]],PointsClassement[],2,FALSE)</f>
        <v xml:space="preserve"> </v>
      </c>
      <c r="G123" s="5" t="s">
        <v>2</v>
      </c>
      <c r="H123" s="4" t="str">
        <f>VLOOKUP(Tableau2568101214[[#This Row],[PLACE RIEC]],PointsClassement[],2,FALSE)</f>
        <v xml:space="preserve"> </v>
      </c>
      <c r="I123" s="5" t="s">
        <v>2</v>
      </c>
      <c r="J123" s="8" t="str">
        <f>VLOOKUP(Tableau2568101214[[#This Row],[PLACE QUIMPERLE]],PointsClassement[],2,FALSE)</f>
        <v xml:space="preserve"> </v>
      </c>
      <c r="K123" s="5" t="s">
        <v>2</v>
      </c>
      <c r="L123" s="8" t="str">
        <f>VLOOKUP(Tableau2568101214[[#This Row],[PLACE ERGUE]],PointsClassement[],2,FALSE)</f>
        <v xml:space="preserve"> </v>
      </c>
      <c r="M123" s="5" t="s">
        <v>2</v>
      </c>
      <c r="N123" s="8" t="str">
        <f>VLOOKUP(Tableau2568101214[[#This Row],[PLACE TREGUNC]],PointsClassement[],2,FALSE)</f>
        <v xml:space="preserve"> </v>
      </c>
      <c r="O123" s="5" t="s">
        <v>2</v>
      </c>
      <c r="P123" s="8" t="str">
        <f>VLOOKUP(Tableau2568101214[[#This Row],[PLACE SCAER]],PointsClassement[],2,FALSE)</f>
        <v xml:space="preserve"> </v>
      </c>
      <c r="Q123" s="5" t="s">
        <v>2</v>
      </c>
      <c r="R123" s="8" t="str">
        <f>VLOOKUP(Tableau2568101214[[#This Row],[PLACE GOUEZEC]],PointsClassement[],2,FALSE)</f>
        <v xml:space="preserve"> </v>
      </c>
      <c r="S123" s="8"/>
      <c r="T123" s="6" t="s">
        <v>2</v>
      </c>
      <c r="U123" s="7">
        <f t="shared" si="0"/>
        <v>0</v>
      </c>
    </row>
  </sheetData>
  <mergeCells count="14">
    <mergeCell ref="Q4:R4"/>
    <mergeCell ref="E4:F4"/>
    <mergeCell ref="G4:H4"/>
    <mergeCell ref="I4:J4"/>
    <mergeCell ref="K4:L4"/>
    <mergeCell ref="M4:N4"/>
    <mergeCell ref="O4:P4"/>
    <mergeCell ref="Q111:R111"/>
    <mergeCell ref="E111:F111"/>
    <mergeCell ref="G111:H111"/>
    <mergeCell ref="I111:J111"/>
    <mergeCell ref="K111:L111"/>
    <mergeCell ref="M111:N111"/>
    <mergeCell ref="O111:P111"/>
  </mergeCells>
  <pageMargins left="0.25" right="0.25" top="0.75" bottom="0.75" header="0.3" footer="0.3"/>
  <pageSetup paperSize="9" scale="74" fitToHeight="0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4">
    <pageSetUpPr fitToPage="1"/>
  </sheetPr>
  <dimension ref="A1:AE41"/>
  <sheetViews>
    <sheetView workbookViewId="0">
      <pane xSplit="2" ySplit="4" topLeftCell="C5" activePane="bottomRight" state="frozenSplit"/>
      <selection pane="topRight" activeCell="C1" sqref="C1"/>
      <selection pane="bottomLeft" activeCell="A5" sqref="A5"/>
      <selection pane="bottomRight" activeCell="AE28" sqref="AE28"/>
    </sheetView>
  </sheetViews>
  <sheetFormatPr baseColWidth="10" defaultRowHeight="14.5" x14ac:dyDescent="0.35"/>
  <cols>
    <col min="1" max="1" width="4.453125" customWidth="1"/>
    <col min="2" max="2" width="25.6328125" customWidth="1"/>
    <col min="3" max="30" width="5.6328125" customWidth="1"/>
  </cols>
  <sheetData>
    <row r="1" spans="1:31" ht="36" x14ac:dyDescent="0.8">
      <c r="B1" s="1" t="s">
        <v>26</v>
      </c>
    </row>
    <row r="2" spans="1:31" ht="15" thickBot="1" x14ac:dyDescent="0.4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31" ht="21.5" thickTop="1" x14ac:dyDescent="0.5">
      <c r="B3" s="2" t="s">
        <v>27</v>
      </c>
      <c r="C3" s="34" t="s">
        <v>4</v>
      </c>
      <c r="D3" s="34"/>
      <c r="E3" s="34"/>
      <c r="F3" s="34"/>
      <c r="G3" s="34" t="s">
        <v>5</v>
      </c>
      <c r="H3" s="34"/>
      <c r="I3" s="34"/>
      <c r="J3" s="34"/>
      <c r="K3" s="34" t="s">
        <v>60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1" x14ac:dyDescent="0.35">
      <c r="B4" t="s">
        <v>57</v>
      </c>
      <c r="C4" s="19" t="s">
        <v>28</v>
      </c>
      <c r="D4" s="20" t="s">
        <v>29</v>
      </c>
      <c r="E4" s="20" t="s">
        <v>30</v>
      </c>
      <c r="F4" s="21" t="s">
        <v>31</v>
      </c>
      <c r="G4" s="19" t="s">
        <v>33</v>
      </c>
      <c r="H4" s="20" t="s">
        <v>34</v>
      </c>
      <c r="I4" s="20" t="s">
        <v>35</v>
      </c>
      <c r="J4" s="21" t="s">
        <v>36</v>
      </c>
      <c r="K4" s="19" t="s">
        <v>37</v>
      </c>
      <c r="L4" s="20" t="s">
        <v>38</v>
      </c>
      <c r="M4" s="20" t="s">
        <v>39</v>
      </c>
      <c r="N4" s="21" t="s">
        <v>40</v>
      </c>
      <c r="O4" s="19" t="s">
        <v>41</v>
      </c>
      <c r="P4" s="20" t="s">
        <v>42</v>
      </c>
      <c r="Q4" s="20" t="s">
        <v>43</v>
      </c>
      <c r="R4" s="21" t="s">
        <v>44</v>
      </c>
      <c r="S4" s="19" t="s">
        <v>45</v>
      </c>
      <c r="T4" s="20" t="s">
        <v>46</v>
      </c>
      <c r="U4" s="20" t="s">
        <v>47</v>
      </c>
      <c r="V4" s="21" t="s">
        <v>48</v>
      </c>
      <c r="W4" s="19" t="s">
        <v>49</v>
      </c>
      <c r="X4" s="20" t="s">
        <v>50</v>
      </c>
      <c r="Y4" s="20" t="s">
        <v>51</v>
      </c>
      <c r="Z4" s="21" t="s">
        <v>52</v>
      </c>
      <c r="AA4" s="19" t="s">
        <v>53</v>
      </c>
      <c r="AB4" s="20" t="s">
        <v>54</v>
      </c>
      <c r="AC4" s="20" t="s">
        <v>55</v>
      </c>
      <c r="AD4" s="21" t="s">
        <v>56</v>
      </c>
      <c r="AE4" t="s">
        <v>32</v>
      </c>
    </row>
    <row r="5" spans="1:31" x14ac:dyDescent="0.35">
      <c r="A5">
        <v>1</v>
      </c>
      <c r="B5" t="s">
        <v>74</v>
      </c>
      <c r="C5" s="13">
        <v>255</v>
      </c>
      <c r="D5" s="11">
        <v>185</v>
      </c>
      <c r="E5" s="11">
        <v>220</v>
      </c>
      <c r="F5" s="14">
        <v>115</v>
      </c>
      <c r="G5" s="13">
        <v>260</v>
      </c>
      <c r="H5" s="11">
        <v>215</v>
      </c>
      <c r="I5" s="11">
        <v>275</v>
      </c>
      <c r="J5" s="14">
        <v>90</v>
      </c>
      <c r="K5" s="13">
        <v>265</v>
      </c>
      <c r="L5" s="11">
        <v>175</v>
      </c>
      <c r="M5" s="11">
        <v>270</v>
      </c>
      <c r="N5" s="14">
        <v>195</v>
      </c>
      <c r="O5" s="13"/>
      <c r="P5" s="11"/>
      <c r="Q5" s="11"/>
      <c r="R5" s="14"/>
      <c r="S5" s="13"/>
      <c r="T5" s="11"/>
      <c r="U5" s="11"/>
      <c r="V5" s="14"/>
      <c r="W5" s="13"/>
      <c r="X5" s="11"/>
      <c r="Y5" s="11"/>
      <c r="Z5" s="14"/>
      <c r="AA5" s="13"/>
      <c r="AB5" s="11"/>
      <c r="AC5" s="11"/>
      <c r="AD5" s="17"/>
      <c r="AE5" s="9">
        <f>SUM(Tableau14[[#This Row],[Poussin]:[Minime25]])</f>
        <v>2520</v>
      </c>
    </row>
    <row r="6" spans="1:31" x14ac:dyDescent="0.35">
      <c r="A6">
        <v>2</v>
      </c>
      <c r="B6" t="s">
        <v>66</v>
      </c>
      <c r="C6" s="15">
        <v>90</v>
      </c>
      <c r="D6" s="12">
        <v>175</v>
      </c>
      <c r="E6" s="12">
        <v>80</v>
      </c>
      <c r="F6" s="16">
        <v>175</v>
      </c>
      <c r="G6" s="15">
        <v>85</v>
      </c>
      <c r="H6" s="12">
        <v>180</v>
      </c>
      <c r="I6" s="12">
        <v>80</v>
      </c>
      <c r="J6" s="16">
        <v>190</v>
      </c>
      <c r="K6" s="15">
        <v>190</v>
      </c>
      <c r="L6" s="12">
        <v>175</v>
      </c>
      <c r="M6" s="12">
        <v>85</v>
      </c>
      <c r="N6" s="16">
        <v>180</v>
      </c>
      <c r="O6" s="15"/>
      <c r="P6" s="12"/>
      <c r="Q6" s="12"/>
      <c r="R6" s="16"/>
      <c r="S6" s="15"/>
      <c r="T6" s="12"/>
      <c r="U6" s="12"/>
      <c r="V6" s="16"/>
      <c r="W6" s="15"/>
      <c r="X6" s="12"/>
      <c r="Y6" s="12"/>
      <c r="Z6" s="16"/>
      <c r="AA6" s="15"/>
      <c r="AB6" s="12"/>
      <c r="AC6" s="12"/>
      <c r="AD6" s="18"/>
      <c r="AE6" s="10">
        <f>SUM(Tableau14[[#This Row],[Poussin]:[Minime25]])</f>
        <v>1685</v>
      </c>
    </row>
    <row r="7" spans="1:31" x14ac:dyDescent="0.35">
      <c r="A7">
        <v>3</v>
      </c>
      <c r="B7" t="s">
        <v>92</v>
      </c>
      <c r="C7" s="15">
        <v>150</v>
      </c>
      <c r="D7" s="12">
        <v>150</v>
      </c>
      <c r="E7" s="12">
        <v>70</v>
      </c>
      <c r="F7" s="16">
        <v>255</v>
      </c>
      <c r="G7" s="15">
        <v>145</v>
      </c>
      <c r="H7" s="12">
        <v>85</v>
      </c>
      <c r="I7" s="12">
        <v>50</v>
      </c>
      <c r="J7" s="16">
        <v>245</v>
      </c>
      <c r="K7" s="15">
        <v>145</v>
      </c>
      <c r="L7" s="12">
        <v>75</v>
      </c>
      <c r="M7" s="12">
        <v>5</v>
      </c>
      <c r="N7" s="16">
        <v>255</v>
      </c>
      <c r="O7" s="15"/>
      <c r="P7" s="12"/>
      <c r="Q7" s="12"/>
      <c r="R7" s="16"/>
      <c r="S7" s="15"/>
      <c r="T7" s="12"/>
      <c r="U7" s="12"/>
      <c r="V7" s="16"/>
      <c r="W7" s="15"/>
      <c r="X7" s="12"/>
      <c r="Y7" s="12"/>
      <c r="Z7" s="16"/>
      <c r="AA7" s="15"/>
      <c r="AB7" s="12"/>
      <c r="AC7" s="12"/>
      <c r="AD7" s="18"/>
      <c r="AE7" s="10">
        <f>SUM(Tableau14[[#This Row],[Poussin]:[Minime25]])</f>
        <v>1630</v>
      </c>
    </row>
    <row r="8" spans="1:31" x14ac:dyDescent="0.35">
      <c r="A8">
        <v>4</v>
      </c>
      <c r="B8" t="s">
        <v>71</v>
      </c>
      <c r="C8" s="15">
        <v>100</v>
      </c>
      <c r="D8" s="12">
        <v>175</v>
      </c>
      <c r="E8" s="12">
        <v>80</v>
      </c>
      <c r="F8" s="16">
        <v>70</v>
      </c>
      <c r="G8" s="15">
        <v>100</v>
      </c>
      <c r="H8" s="12">
        <v>180</v>
      </c>
      <c r="I8" s="12">
        <v>85</v>
      </c>
      <c r="J8" s="16">
        <v>165</v>
      </c>
      <c r="K8" s="15">
        <v>130</v>
      </c>
      <c r="L8" s="12">
        <v>180</v>
      </c>
      <c r="M8" s="12">
        <v>45</v>
      </c>
      <c r="N8" s="16">
        <v>155</v>
      </c>
      <c r="O8" s="15"/>
      <c r="P8" s="12"/>
      <c r="Q8" s="12"/>
      <c r="R8" s="16"/>
      <c r="S8" s="15"/>
      <c r="T8" s="12"/>
      <c r="U8" s="12"/>
      <c r="V8" s="16"/>
      <c r="W8" s="15"/>
      <c r="X8" s="12"/>
      <c r="Y8" s="12"/>
      <c r="Z8" s="16"/>
      <c r="AA8" s="15"/>
      <c r="AB8" s="12"/>
      <c r="AC8" s="12"/>
      <c r="AD8" s="18"/>
      <c r="AE8" s="10">
        <f>SUM(Tableau14[[#This Row],[Poussin]:[Minime25]])</f>
        <v>1465</v>
      </c>
    </row>
    <row r="9" spans="1:31" x14ac:dyDescent="0.35">
      <c r="A9">
        <v>5</v>
      </c>
      <c r="B9" t="s">
        <v>64</v>
      </c>
      <c r="C9" s="15">
        <v>90</v>
      </c>
      <c r="D9" s="12">
        <v>165</v>
      </c>
      <c r="E9" s="12">
        <v>140</v>
      </c>
      <c r="F9" s="16">
        <v>110</v>
      </c>
      <c r="G9" s="15">
        <v>75</v>
      </c>
      <c r="H9" s="12">
        <v>140</v>
      </c>
      <c r="I9" s="12">
        <v>45</v>
      </c>
      <c r="J9" s="16">
        <v>60</v>
      </c>
      <c r="K9" s="15">
        <v>65</v>
      </c>
      <c r="L9" s="12">
        <v>140</v>
      </c>
      <c r="M9" s="12">
        <v>55</v>
      </c>
      <c r="N9" s="16">
        <v>120</v>
      </c>
      <c r="O9" s="15"/>
      <c r="P9" s="12"/>
      <c r="Q9" s="12"/>
      <c r="R9" s="16"/>
      <c r="S9" s="15"/>
      <c r="T9" s="12"/>
      <c r="U9" s="12"/>
      <c r="V9" s="16"/>
      <c r="W9" s="15"/>
      <c r="X9" s="12"/>
      <c r="Y9" s="12"/>
      <c r="Z9" s="16"/>
      <c r="AA9" s="15"/>
      <c r="AB9" s="12"/>
      <c r="AC9" s="12"/>
      <c r="AD9" s="18"/>
      <c r="AE9" s="10">
        <f>SUM(Tableau14[[#This Row],[Poussin]:[Minime25]])</f>
        <v>1205</v>
      </c>
    </row>
    <row r="10" spans="1:31" x14ac:dyDescent="0.35">
      <c r="A10">
        <v>6</v>
      </c>
      <c r="B10" t="s">
        <v>78</v>
      </c>
      <c r="C10" s="15" t="s">
        <v>2</v>
      </c>
      <c r="D10" s="12">
        <v>65</v>
      </c>
      <c r="E10" s="12">
        <v>100</v>
      </c>
      <c r="F10" s="16">
        <v>85</v>
      </c>
      <c r="G10" s="15"/>
      <c r="H10" s="12">
        <v>145</v>
      </c>
      <c r="I10" s="12">
        <v>100</v>
      </c>
      <c r="J10" s="16">
        <v>100</v>
      </c>
      <c r="K10" s="15"/>
      <c r="L10" s="12">
        <v>135</v>
      </c>
      <c r="M10" s="12">
        <v>100</v>
      </c>
      <c r="N10" s="16">
        <v>120</v>
      </c>
      <c r="O10" s="15"/>
      <c r="P10" s="12"/>
      <c r="Q10" s="12"/>
      <c r="R10" s="16"/>
      <c r="S10" s="15"/>
      <c r="T10" s="12"/>
      <c r="U10" s="12"/>
      <c r="V10" s="16"/>
      <c r="W10" s="15"/>
      <c r="X10" s="12"/>
      <c r="Y10" s="12"/>
      <c r="Z10" s="16"/>
      <c r="AA10" s="15"/>
      <c r="AB10" s="12"/>
      <c r="AC10" s="12"/>
      <c r="AD10" s="18"/>
      <c r="AE10" s="10">
        <f>SUM(Tableau14[[#This Row],[Poussin]:[Minime25]])</f>
        <v>950</v>
      </c>
    </row>
    <row r="11" spans="1:31" x14ac:dyDescent="0.35">
      <c r="A11">
        <v>7</v>
      </c>
      <c r="B11" t="s">
        <v>81</v>
      </c>
      <c r="C11" s="15"/>
      <c r="D11" s="12"/>
      <c r="E11" s="12">
        <v>95</v>
      </c>
      <c r="F11" s="16">
        <v>160</v>
      </c>
      <c r="G11" s="15"/>
      <c r="H11" s="12">
        <v>115</v>
      </c>
      <c r="I11" s="12">
        <v>75</v>
      </c>
      <c r="J11" s="16">
        <v>185</v>
      </c>
      <c r="K11" s="15"/>
      <c r="L11" s="12"/>
      <c r="M11" s="12">
        <v>80</v>
      </c>
      <c r="N11" s="16">
        <v>120</v>
      </c>
      <c r="O11" s="15"/>
      <c r="P11" s="12"/>
      <c r="Q11" s="12"/>
      <c r="R11" s="16"/>
      <c r="S11" s="15"/>
      <c r="T11" s="12"/>
      <c r="U11" s="12"/>
      <c r="V11" s="16"/>
      <c r="W11" s="15"/>
      <c r="X11" s="12"/>
      <c r="Y11" s="12"/>
      <c r="Z11" s="16"/>
      <c r="AA11" s="15"/>
      <c r="AB11" s="12"/>
      <c r="AC11" s="12"/>
      <c r="AD11" s="18"/>
      <c r="AE11" s="10">
        <f>SUM(Tableau14[[#This Row],[Poussin]:[Minime25]])</f>
        <v>830</v>
      </c>
    </row>
    <row r="12" spans="1:31" x14ac:dyDescent="0.35">
      <c r="A12">
        <v>8</v>
      </c>
      <c r="B12" t="s">
        <v>90</v>
      </c>
      <c r="C12" s="15"/>
      <c r="D12" s="12">
        <v>145</v>
      </c>
      <c r="E12" s="12">
        <v>45</v>
      </c>
      <c r="F12" s="16">
        <v>30</v>
      </c>
      <c r="G12" s="15">
        <v>65</v>
      </c>
      <c r="H12" s="12">
        <v>150</v>
      </c>
      <c r="I12" s="12">
        <v>60</v>
      </c>
      <c r="J12" s="16">
        <v>5</v>
      </c>
      <c r="K12" s="15">
        <v>55</v>
      </c>
      <c r="L12" s="12">
        <v>120</v>
      </c>
      <c r="M12" s="12">
        <v>25</v>
      </c>
      <c r="N12" s="16">
        <v>5</v>
      </c>
      <c r="O12" s="15"/>
      <c r="P12" s="12"/>
      <c r="Q12" s="12"/>
      <c r="R12" s="16"/>
      <c r="S12" s="15"/>
      <c r="T12" s="12"/>
      <c r="U12" s="12"/>
      <c r="V12" s="16"/>
      <c r="W12" s="15"/>
      <c r="X12" s="12"/>
      <c r="Y12" s="12"/>
      <c r="Z12" s="16"/>
      <c r="AA12" s="15"/>
      <c r="AB12" s="12"/>
      <c r="AC12" s="12"/>
      <c r="AD12" s="18"/>
      <c r="AE12" s="10">
        <f>SUM(Tableau14[[#This Row],[Poussin]:[Minime25]])</f>
        <v>705</v>
      </c>
    </row>
    <row r="13" spans="1:31" x14ac:dyDescent="0.35">
      <c r="A13">
        <v>9</v>
      </c>
      <c r="B13" t="s">
        <v>133</v>
      </c>
      <c r="C13" s="15"/>
      <c r="D13" s="12">
        <v>35</v>
      </c>
      <c r="E13" s="12">
        <v>145</v>
      </c>
      <c r="F13" s="16">
        <v>85</v>
      </c>
      <c r="G13" s="15"/>
      <c r="H13" s="12">
        <v>15</v>
      </c>
      <c r="I13" s="12">
        <v>125</v>
      </c>
      <c r="J13" s="16">
        <v>80</v>
      </c>
      <c r="K13" s="15"/>
      <c r="L13" s="12">
        <v>10</v>
      </c>
      <c r="M13" s="12">
        <v>105</v>
      </c>
      <c r="N13" s="16">
        <v>70</v>
      </c>
      <c r="O13" s="15"/>
      <c r="P13" s="12"/>
      <c r="Q13" s="12"/>
      <c r="R13" s="16"/>
      <c r="S13" s="15"/>
      <c r="T13" s="12"/>
      <c r="U13" s="12"/>
      <c r="V13" s="16"/>
      <c r="W13" s="15"/>
      <c r="X13" s="12"/>
      <c r="Y13" s="12"/>
      <c r="Z13" s="16"/>
      <c r="AA13" s="15"/>
      <c r="AB13" s="12"/>
      <c r="AC13" s="12"/>
      <c r="AD13" s="18"/>
      <c r="AE13" s="10">
        <f>SUM(Tableau14[[#This Row],[Poussin]:[Minime25]])</f>
        <v>670</v>
      </c>
    </row>
    <row r="14" spans="1:31" x14ac:dyDescent="0.35">
      <c r="A14">
        <v>10</v>
      </c>
      <c r="B14" t="s">
        <v>77</v>
      </c>
      <c r="C14" s="15"/>
      <c r="D14" s="12"/>
      <c r="E14" s="12">
        <v>90</v>
      </c>
      <c r="F14" s="16"/>
      <c r="G14" s="15">
        <v>60</v>
      </c>
      <c r="H14" s="12">
        <v>85</v>
      </c>
      <c r="I14" s="12">
        <v>140</v>
      </c>
      <c r="J14" s="16">
        <v>10</v>
      </c>
      <c r="K14" s="15"/>
      <c r="L14" s="12">
        <v>75</v>
      </c>
      <c r="M14" s="12">
        <v>105</v>
      </c>
      <c r="N14" s="16"/>
      <c r="O14" s="15"/>
      <c r="P14" s="12"/>
      <c r="Q14" s="12"/>
      <c r="R14" s="16"/>
      <c r="S14" s="15"/>
      <c r="T14" s="12"/>
      <c r="U14" s="12"/>
      <c r="V14" s="16"/>
      <c r="W14" s="15"/>
      <c r="X14" s="12"/>
      <c r="Y14" s="12"/>
      <c r="Z14" s="16"/>
      <c r="AA14" s="15"/>
      <c r="AB14" s="12"/>
      <c r="AC14" s="12"/>
      <c r="AD14" s="18"/>
      <c r="AE14" s="10">
        <f>SUM(Tableau14[[#This Row],[Poussin]:[Minime25]])</f>
        <v>565</v>
      </c>
    </row>
    <row r="15" spans="1:31" x14ac:dyDescent="0.35">
      <c r="A15">
        <v>11</v>
      </c>
      <c r="B15" t="s">
        <v>62</v>
      </c>
      <c r="C15" s="15"/>
      <c r="D15" s="12"/>
      <c r="E15" s="12">
        <v>185</v>
      </c>
      <c r="F15" s="16"/>
      <c r="G15" s="15"/>
      <c r="H15" s="12"/>
      <c r="I15" s="12">
        <v>175</v>
      </c>
      <c r="J15" s="16"/>
      <c r="K15" s="15"/>
      <c r="L15" s="12"/>
      <c r="M15" s="12">
        <v>155</v>
      </c>
      <c r="N15" s="16"/>
      <c r="O15" s="15"/>
      <c r="P15" s="12"/>
      <c r="Q15" s="12"/>
      <c r="R15" s="16"/>
      <c r="S15" s="15"/>
      <c r="T15" s="12"/>
      <c r="U15" s="12"/>
      <c r="V15" s="16"/>
      <c r="W15" s="15"/>
      <c r="X15" s="12"/>
      <c r="Y15" s="12"/>
      <c r="Z15" s="16"/>
      <c r="AA15" s="15"/>
      <c r="AB15" s="12"/>
      <c r="AC15" s="12"/>
      <c r="AD15" s="18"/>
      <c r="AE15" s="10">
        <f>SUM(Tableau14[[#This Row],[Poussin]:[Minime25]])</f>
        <v>515</v>
      </c>
    </row>
    <row r="16" spans="1:31" x14ac:dyDescent="0.35">
      <c r="A16">
        <v>12</v>
      </c>
      <c r="B16" t="s">
        <v>82</v>
      </c>
      <c r="C16" s="15"/>
      <c r="D16" s="12">
        <v>100</v>
      </c>
      <c r="E16" s="12">
        <v>60</v>
      </c>
      <c r="F16" s="16"/>
      <c r="G16" s="15"/>
      <c r="H16" s="12">
        <v>100</v>
      </c>
      <c r="I16" s="12">
        <v>80</v>
      </c>
      <c r="J16" s="16">
        <v>35</v>
      </c>
      <c r="K16" s="15"/>
      <c r="L16" s="12">
        <v>100</v>
      </c>
      <c r="M16" s="12">
        <v>25</v>
      </c>
      <c r="N16" s="16"/>
      <c r="O16" s="15"/>
      <c r="P16" s="12"/>
      <c r="Q16" s="12"/>
      <c r="R16" s="16"/>
      <c r="S16" s="15"/>
      <c r="T16" s="12"/>
      <c r="U16" s="12"/>
      <c r="V16" s="16"/>
      <c r="W16" s="15"/>
      <c r="X16" s="12"/>
      <c r="Y16" s="12"/>
      <c r="Z16" s="16"/>
      <c r="AA16" s="15"/>
      <c r="AB16" s="12"/>
      <c r="AC16" s="12"/>
      <c r="AD16" s="18"/>
      <c r="AE16" s="10">
        <f>SUM(Tableau14[[#This Row],[Poussin]:[Minime25]])</f>
        <v>500</v>
      </c>
    </row>
    <row r="17" spans="1:31" x14ac:dyDescent="0.35">
      <c r="A17">
        <v>13</v>
      </c>
      <c r="B17" t="s">
        <v>102</v>
      </c>
      <c r="C17" s="15">
        <v>65</v>
      </c>
      <c r="D17" s="12">
        <v>90</v>
      </c>
      <c r="E17" s="12"/>
      <c r="F17" s="16"/>
      <c r="G17" s="15">
        <v>70</v>
      </c>
      <c r="H17" s="12">
        <v>60</v>
      </c>
      <c r="I17" s="12"/>
      <c r="J17" s="16"/>
      <c r="K17" s="15">
        <v>85</v>
      </c>
      <c r="L17" s="12">
        <v>75</v>
      </c>
      <c r="M17" s="12"/>
      <c r="N17" s="16"/>
      <c r="O17" s="15"/>
      <c r="P17" s="12"/>
      <c r="Q17" s="12"/>
      <c r="R17" s="16"/>
      <c r="S17" s="15"/>
      <c r="T17" s="12"/>
      <c r="U17" s="12"/>
      <c r="V17" s="16"/>
      <c r="W17" s="15"/>
      <c r="X17" s="12"/>
      <c r="Y17" s="12"/>
      <c r="Z17" s="16"/>
      <c r="AA17" s="15"/>
      <c r="AB17" s="12"/>
      <c r="AC17" s="12"/>
      <c r="AD17" s="18"/>
      <c r="AE17" s="10">
        <f>SUM(Tableau14[[#This Row],[Poussin]:[Minime25]])</f>
        <v>445</v>
      </c>
    </row>
    <row r="18" spans="1:31" x14ac:dyDescent="0.35">
      <c r="A18">
        <v>14</v>
      </c>
      <c r="B18" t="s">
        <v>99</v>
      </c>
      <c r="C18" s="15"/>
      <c r="D18" s="12">
        <v>50</v>
      </c>
      <c r="E18" s="12">
        <v>5</v>
      </c>
      <c r="F18" s="16">
        <v>95</v>
      </c>
      <c r="G18" s="15"/>
      <c r="H18" s="12">
        <v>5</v>
      </c>
      <c r="I18" s="12">
        <v>5</v>
      </c>
      <c r="J18" s="16">
        <v>90</v>
      </c>
      <c r="K18" s="15"/>
      <c r="L18" s="12">
        <v>45</v>
      </c>
      <c r="M18" s="12">
        <v>5</v>
      </c>
      <c r="N18" s="16">
        <v>85</v>
      </c>
      <c r="O18" s="15"/>
      <c r="P18" s="12"/>
      <c r="Q18" s="12"/>
      <c r="R18" s="16"/>
      <c r="S18" s="15"/>
      <c r="T18" s="12"/>
      <c r="U18" s="12"/>
      <c r="V18" s="16"/>
      <c r="W18" s="15"/>
      <c r="X18" s="12"/>
      <c r="Y18" s="12"/>
      <c r="Z18" s="16"/>
      <c r="AA18" s="15"/>
      <c r="AB18" s="12"/>
      <c r="AC18" s="12"/>
      <c r="AD18" s="18"/>
      <c r="AE18" s="10">
        <f>SUM(Tableau14[[#This Row],[Poussin]:[Minime25]])</f>
        <v>385</v>
      </c>
    </row>
    <row r="19" spans="1:31" x14ac:dyDescent="0.35">
      <c r="A19">
        <v>15</v>
      </c>
      <c r="B19" t="s">
        <v>68</v>
      </c>
      <c r="C19" s="15">
        <v>155</v>
      </c>
      <c r="D19" s="12">
        <v>50</v>
      </c>
      <c r="E19" s="12">
        <v>5</v>
      </c>
      <c r="F19" s="16"/>
      <c r="G19" s="15">
        <v>90</v>
      </c>
      <c r="H19" s="12"/>
      <c r="I19" s="12"/>
      <c r="J19" s="16"/>
      <c r="K19" s="15">
        <v>80</v>
      </c>
      <c r="L19" s="12"/>
      <c r="M19" s="12"/>
      <c r="N19" s="16"/>
      <c r="O19" s="15"/>
      <c r="P19" s="12"/>
      <c r="Q19" s="12"/>
      <c r="R19" s="16"/>
      <c r="S19" s="15"/>
      <c r="T19" s="12"/>
      <c r="U19" s="12"/>
      <c r="V19" s="16"/>
      <c r="W19" s="15"/>
      <c r="X19" s="12"/>
      <c r="Y19" s="12"/>
      <c r="Z19" s="16"/>
      <c r="AA19" s="15"/>
      <c r="AB19" s="12"/>
      <c r="AC19" s="12"/>
      <c r="AD19" s="18"/>
      <c r="AE19" s="10">
        <f>SUM(Tableau14[[#This Row],[Poussin]:[Minime25]])</f>
        <v>380</v>
      </c>
    </row>
    <row r="20" spans="1:31" x14ac:dyDescent="0.35">
      <c r="A20">
        <v>16</v>
      </c>
      <c r="B20" t="s">
        <v>255</v>
      </c>
      <c r="C20" s="15">
        <v>50</v>
      </c>
      <c r="D20" s="12"/>
      <c r="E20" s="12">
        <v>70</v>
      </c>
      <c r="F20" s="16"/>
      <c r="G20" s="15">
        <v>55</v>
      </c>
      <c r="H20" s="12"/>
      <c r="I20" s="12">
        <v>65</v>
      </c>
      <c r="J20" s="16"/>
      <c r="K20" s="15">
        <v>60</v>
      </c>
      <c r="L20" s="12"/>
      <c r="M20" s="12">
        <v>70</v>
      </c>
      <c r="N20" s="16"/>
      <c r="O20" s="15"/>
      <c r="P20" s="12"/>
      <c r="Q20" s="12"/>
      <c r="R20" s="16"/>
      <c r="S20" s="15"/>
      <c r="T20" s="12"/>
      <c r="U20" s="12"/>
      <c r="V20" s="16"/>
      <c r="W20" s="15"/>
      <c r="X20" s="12"/>
      <c r="Y20" s="12"/>
      <c r="Z20" s="16"/>
      <c r="AA20" s="15"/>
      <c r="AB20" s="12"/>
      <c r="AC20" s="12"/>
      <c r="AD20" s="18"/>
      <c r="AE20" s="10">
        <f>SUM(Tableau14[[#This Row],[Poussin]:[Minime25]])</f>
        <v>370</v>
      </c>
    </row>
    <row r="21" spans="1:31" x14ac:dyDescent="0.35">
      <c r="A21">
        <v>17</v>
      </c>
      <c r="B21" t="s">
        <v>230</v>
      </c>
      <c r="C21" s="15">
        <v>60</v>
      </c>
      <c r="D21" s="12">
        <v>5</v>
      </c>
      <c r="E21" s="12">
        <v>155</v>
      </c>
      <c r="F21" s="16"/>
      <c r="G21" s="15"/>
      <c r="H21" s="12"/>
      <c r="I21" s="12">
        <v>90</v>
      </c>
      <c r="J21" s="16"/>
      <c r="K21" s="15"/>
      <c r="L21" s="12"/>
      <c r="M21" s="12">
        <v>50</v>
      </c>
      <c r="N21" s="16"/>
      <c r="O21" s="15"/>
      <c r="P21" s="12"/>
      <c r="Q21" s="12"/>
      <c r="R21" s="16"/>
      <c r="S21" s="15"/>
      <c r="T21" s="12"/>
      <c r="U21" s="12"/>
      <c r="V21" s="16"/>
      <c r="W21" s="15"/>
      <c r="X21" s="12"/>
      <c r="Y21" s="12"/>
      <c r="Z21" s="16"/>
      <c r="AA21" s="15"/>
      <c r="AB21" s="12"/>
      <c r="AC21" s="12"/>
      <c r="AD21" s="18"/>
      <c r="AE21" s="10">
        <f>SUM(Tableau14[[#This Row],[Poussin]:[Minime25]])</f>
        <v>360</v>
      </c>
    </row>
    <row r="22" spans="1:31" x14ac:dyDescent="0.35">
      <c r="A22">
        <v>18</v>
      </c>
      <c r="B22" t="s">
        <v>340</v>
      </c>
      <c r="C22" s="15"/>
      <c r="D22" s="12">
        <v>90</v>
      </c>
      <c r="E22" s="12"/>
      <c r="F22" s="16"/>
      <c r="G22" s="15"/>
      <c r="H22" s="12">
        <v>90</v>
      </c>
      <c r="I22" s="12"/>
      <c r="J22" s="16"/>
      <c r="K22" s="15"/>
      <c r="L22" s="12">
        <v>85</v>
      </c>
      <c r="M22" s="12"/>
      <c r="N22" s="16"/>
      <c r="O22" s="15"/>
      <c r="P22" s="12"/>
      <c r="Q22" s="12"/>
      <c r="R22" s="16"/>
      <c r="S22" s="15"/>
      <c r="T22" s="12"/>
      <c r="U22" s="12"/>
      <c r="V22" s="16"/>
      <c r="W22" s="15"/>
      <c r="X22" s="12"/>
      <c r="Y22" s="12"/>
      <c r="Z22" s="16"/>
      <c r="AA22" s="15"/>
      <c r="AB22" s="12"/>
      <c r="AC22" s="12"/>
      <c r="AD22" s="18"/>
      <c r="AE22" s="10">
        <f>SUM(Tableau14[[#This Row],[Poussin]:[Minime25]])</f>
        <v>265</v>
      </c>
    </row>
    <row r="23" spans="1:31" x14ac:dyDescent="0.35">
      <c r="A23">
        <v>19</v>
      </c>
      <c r="B23" t="s">
        <v>86</v>
      </c>
      <c r="C23" s="15" t="s">
        <v>2</v>
      </c>
      <c r="D23" s="12"/>
      <c r="E23" s="12"/>
      <c r="F23" s="16"/>
      <c r="G23" s="15"/>
      <c r="H23" s="12"/>
      <c r="I23" s="12">
        <v>55</v>
      </c>
      <c r="J23" s="16"/>
      <c r="K23" s="15"/>
      <c r="L23" s="12"/>
      <c r="M23" s="12">
        <v>145</v>
      </c>
      <c r="N23" s="16">
        <v>50</v>
      </c>
      <c r="O23" s="15"/>
      <c r="P23" s="12"/>
      <c r="Q23" s="12"/>
      <c r="R23" s="16"/>
      <c r="S23" s="15"/>
      <c r="T23" s="12"/>
      <c r="U23" s="12"/>
      <c r="V23" s="16"/>
      <c r="W23" s="15"/>
      <c r="X23" s="12"/>
      <c r="Y23" s="12"/>
      <c r="Z23" s="16"/>
      <c r="AA23" s="15"/>
      <c r="AB23" s="12"/>
      <c r="AC23" s="12"/>
      <c r="AD23" s="18"/>
      <c r="AE23" s="10">
        <f>SUM(Tableau14[[#This Row],[Poussin]:[Minime25]])</f>
        <v>250</v>
      </c>
    </row>
    <row r="24" spans="1:31" x14ac:dyDescent="0.35">
      <c r="A24">
        <v>20</v>
      </c>
      <c r="B24" t="s">
        <v>124</v>
      </c>
      <c r="C24" s="15"/>
      <c r="D24" s="12"/>
      <c r="E24" s="12"/>
      <c r="F24" s="16"/>
      <c r="G24" s="15"/>
      <c r="H24" s="12">
        <v>35</v>
      </c>
      <c r="I24" s="12">
        <v>5</v>
      </c>
      <c r="J24" s="16">
        <v>60</v>
      </c>
      <c r="K24" s="15"/>
      <c r="L24" s="12">
        <v>40</v>
      </c>
      <c r="M24" s="12"/>
      <c r="N24" s="16">
        <v>80</v>
      </c>
      <c r="O24" s="15"/>
      <c r="P24" s="12"/>
      <c r="Q24" s="12"/>
      <c r="R24" s="16"/>
      <c r="S24" s="15"/>
      <c r="T24" s="12"/>
      <c r="U24" s="12"/>
      <c r="V24" s="16"/>
      <c r="W24" s="15"/>
      <c r="X24" s="12"/>
      <c r="Y24" s="12"/>
      <c r="Z24" s="16"/>
      <c r="AA24" s="15"/>
      <c r="AB24" s="12"/>
      <c r="AC24" s="12"/>
      <c r="AD24" s="18"/>
      <c r="AE24" s="10">
        <f>SUM(Tableau14[[#This Row],[Poussin]:[Minime25]])</f>
        <v>220</v>
      </c>
    </row>
    <row r="25" spans="1:31" x14ac:dyDescent="0.35">
      <c r="A25">
        <v>21</v>
      </c>
      <c r="B25" t="s">
        <v>225</v>
      </c>
      <c r="C25" s="15"/>
      <c r="D25" s="12">
        <v>5</v>
      </c>
      <c r="E25" s="12"/>
      <c r="F25" s="16">
        <v>60</v>
      </c>
      <c r="G25" s="15"/>
      <c r="H25" s="12">
        <v>5</v>
      </c>
      <c r="I25" s="12"/>
      <c r="J25" s="16">
        <v>75</v>
      </c>
      <c r="K25" s="15"/>
      <c r="L25" s="12">
        <v>5</v>
      </c>
      <c r="M25" s="12"/>
      <c r="N25" s="16">
        <v>40</v>
      </c>
      <c r="O25" s="15"/>
      <c r="P25" s="12"/>
      <c r="Q25" s="12"/>
      <c r="R25" s="16"/>
      <c r="S25" s="15"/>
      <c r="T25" s="12"/>
      <c r="U25" s="12"/>
      <c r="V25" s="16"/>
      <c r="W25" s="15"/>
      <c r="X25" s="12"/>
      <c r="Y25" s="12"/>
      <c r="Z25" s="16"/>
      <c r="AA25" s="15"/>
      <c r="AB25" s="12"/>
      <c r="AC25" s="12"/>
      <c r="AD25" s="18"/>
      <c r="AE25" s="10">
        <f>SUM(Tableau14[[#This Row],[Poussin]:[Minime25]])</f>
        <v>190</v>
      </c>
    </row>
    <row r="26" spans="1:31" x14ac:dyDescent="0.35">
      <c r="A26">
        <v>22</v>
      </c>
      <c r="B26" t="s">
        <v>209</v>
      </c>
      <c r="C26" s="15"/>
      <c r="D26" s="12"/>
      <c r="E26" s="12"/>
      <c r="F26" s="16">
        <v>55</v>
      </c>
      <c r="G26" s="15"/>
      <c r="H26" s="12"/>
      <c r="I26" s="12"/>
      <c r="J26" s="16">
        <v>50</v>
      </c>
      <c r="K26" s="15"/>
      <c r="L26" s="12"/>
      <c r="M26" s="12"/>
      <c r="N26" s="16">
        <v>75</v>
      </c>
      <c r="O26" s="15"/>
      <c r="P26" s="12"/>
      <c r="Q26" s="12"/>
      <c r="R26" s="16"/>
      <c r="S26" s="15"/>
      <c r="T26" s="12"/>
      <c r="U26" s="12"/>
      <c r="V26" s="16"/>
      <c r="W26" s="15"/>
      <c r="X26" s="12"/>
      <c r="Y26" s="12"/>
      <c r="Z26" s="16"/>
      <c r="AA26" s="15"/>
      <c r="AB26" s="12"/>
      <c r="AC26" s="12"/>
      <c r="AD26" s="18"/>
      <c r="AE26" s="10">
        <f>SUM(Tableau14[[#This Row],[Poussin]:[Minime25]])</f>
        <v>180</v>
      </c>
    </row>
    <row r="27" spans="1:31" x14ac:dyDescent="0.35">
      <c r="A27">
        <v>23</v>
      </c>
      <c r="B27" t="s">
        <v>69</v>
      </c>
      <c r="C27" s="15"/>
      <c r="D27" s="12">
        <v>60</v>
      </c>
      <c r="E27" s="12"/>
      <c r="F27" s="16"/>
      <c r="G27" s="15"/>
      <c r="H27" s="12">
        <v>45</v>
      </c>
      <c r="I27" s="12"/>
      <c r="J27" s="16"/>
      <c r="K27" s="15"/>
      <c r="L27" s="12">
        <v>55</v>
      </c>
      <c r="M27" s="12"/>
      <c r="N27" s="16"/>
      <c r="O27" s="15"/>
      <c r="P27" s="12"/>
      <c r="Q27" s="12"/>
      <c r="R27" s="16"/>
      <c r="S27" s="15"/>
      <c r="T27" s="12"/>
      <c r="U27" s="12"/>
      <c r="V27" s="16"/>
      <c r="W27" s="15"/>
      <c r="X27" s="12"/>
      <c r="Y27" s="12"/>
      <c r="Z27" s="16"/>
      <c r="AA27" s="15"/>
      <c r="AB27" s="12"/>
      <c r="AC27" s="12"/>
      <c r="AD27" s="18"/>
      <c r="AE27" s="10">
        <f>SUM(Tableau14[[#This Row],[Poussin]:[Minime25]])</f>
        <v>160</v>
      </c>
    </row>
    <row r="28" spans="1:31" x14ac:dyDescent="0.35">
      <c r="A28">
        <v>24</v>
      </c>
      <c r="B28" t="s">
        <v>166</v>
      </c>
      <c r="C28" s="15"/>
      <c r="D28" s="12"/>
      <c r="E28" s="12">
        <v>10</v>
      </c>
      <c r="F28" s="16">
        <v>15</v>
      </c>
      <c r="G28" s="15"/>
      <c r="H28" s="12">
        <v>5</v>
      </c>
      <c r="I28" s="12">
        <v>10</v>
      </c>
      <c r="J28" s="16">
        <v>5</v>
      </c>
      <c r="K28" s="15">
        <v>65</v>
      </c>
      <c r="L28" s="12">
        <v>5</v>
      </c>
      <c r="M28" s="12">
        <v>5</v>
      </c>
      <c r="N28" s="16">
        <v>5</v>
      </c>
      <c r="O28" s="15"/>
      <c r="P28" s="12"/>
      <c r="Q28" s="12"/>
      <c r="R28" s="16"/>
      <c r="S28" s="15"/>
      <c r="T28" s="12"/>
      <c r="U28" s="12"/>
      <c r="V28" s="16"/>
      <c r="W28" s="15"/>
      <c r="X28" s="12"/>
      <c r="Y28" s="12"/>
      <c r="Z28" s="16"/>
      <c r="AA28" s="15"/>
      <c r="AB28" s="12"/>
      <c r="AC28" s="12"/>
      <c r="AD28" s="18"/>
      <c r="AE28" s="10">
        <f>SUM(Tableau14[[#This Row],[Poussin]:[Minime25]])</f>
        <v>125</v>
      </c>
    </row>
    <row r="29" spans="1:31" x14ac:dyDescent="0.35">
      <c r="A29">
        <v>25</v>
      </c>
      <c r="B29" t="s">
        <v>140</v>
      </c>
      <c r="C29" s="15"/>
      <c r="D29" s="12">
        <v>35</v>
      </c>
      <c r="E29" s="12"/>
      <c r="F29" s="16"/>
      <c r="G29" s="15"/>
      <c r="H29" s="12">
        <v>20</v>
      </c>
      <c r="I29" s="12"/>
      <c r="J29" s="16"/>
      <c r="K29" s="15"/>
      <c r="L29" s="12">
        <v>60</v>
      </c>
      <c r="M29" s="12"/>
      <c r="N29" s="16"/>
      <c r="O29" s="15"/>
      <c r="P29" s="12"/>
      <c r="Q29" s="12"/>
      <c r="R29" s="16"/>
      <c r="S29" s="15"/>
      <c r="T29" s="12"/>
      <c r="U29" s="12"/>
      <c r="V29" s="16"/>
      <c r="W29" s="15"/>
      <c r="X29" s="12"/>
      <c r="Y29" s="12"/>
      <c r="Z29" s="16"/>
      <c r="AA29" s="15"/>
      <c r="AB29" s="12"/>
      <c r="AC29" s="12"/>
      <c r="AD29" s="18"/>
      <c r="AE29" s="10">
        <f>SUM(Tableau14[[#This Row],[Poussin]:[Minime25]])</f>
        <v>115</v>
      </c>
    </row>
    <row r="30" spans="1:31" x14ac:dyDescent="0.35">
      <c r="A30">
        <v>26</v>
      </c>
      <c r="B30" t="s">
        <v>424</v>
      </c>
      <c r="C30" s="15"/>
      <c r="D30" s="12"/>
      <c r="E30" s="12"/>
      <c r="F30" s="16"/>
      <c r="G30" s="15"/>
      <c r="H30" s="12"/>
      <c r="I30" s="12"/>
      <c r="J30" s="16"/>
      <c r="K30" s="15"/>
      <c r="L30" s="12">
        <v>65</v>
      </c>
      <c r="M30" s="12"/>
      <c r="N30" s="16">
        <v>45</v>
      </c>
      <c r="O30" s="15"/>
      <c r="P30" s="12"/>
      <c r="Q30" s="12"/>
      <c r="R30" s="16"/>
      <c r="S30" s="15"/>
      <c r="T30" s="12"/>
      <c r="U30" s="12"/>
      <c r="V30" s="16"/>
      <c r="W30" s="15"/>
      <c r="X30" s="12"/>
      <c r="Y30" s="12"/>
      <c r="Z30" s="16"/>
      <c r="AA30" s="15"/>
      <c r="AB30" s="12"/>
      <c r="AC30" s="12"/>
      <c r="AD30" s="18"/>
      <c r="AE30" s="10">
        <f>SUM(Tableau14[[#This Row],[Poussin]:[Minime25]])</f>
        <v>110</v>
      </c>
    </row>
    <row r="31" spans="1:31" x14ac:dyDescent="0.35">
      <c r="A31">
        <v>27</v>
      </c>
      <c r="B31" t="s">
        <v>444</v>
      </c>
      <c r="C31" s="15"/>
      <c r="D31" s="12"/>
      <c r="E31" s="12"/>
      <c r="F31" s="16"/>
      <c r="G31" s="15"/>
      <c r="H31" s="12"/>
      <c r="I31" s="12"/>
      <c r="J31" s="16"/>
      <c r="K31" s="15"/>
      <c r="L31" s="12"/>
      <c r="M31" s="12">
        <v>100</v>
      </c>
      <c r="N31" s="16"/>
      <c r="O31" s="15"/>
      <c r="P31" s="12"/>
      <c r="Q31" s="12"/>
      <c r="R31" s="16"/>
      <c r="S31" s="15"/>
      <c r="T31" s="12"/>
      <c r="U31" s="12"/>
      <c r="V31" s="16"/>
      <c r="W31" s="15"/>
      <c r="X31" s="12"/>
      <c r="Y31" s="12"/>
      <c r="Z31" s="16"/>
      <c r="AA31" s="15"/>
      <c r="AB31" s="12"/>
      <c r="AC31" s="12"/>
      <c r="AD31" s="18"/>
      <c r="AE31" s="10">
        <f>SUM(Tableau14[[#This Row],[Poussin]:[Minime25]])</f>
        <v>100</v>
      </c>
    </row>
    <row r="32" spans="1:31" x14ac:dyDescent="0.35">
      <c r="A32">
        <v>28</v>
      </c>
      <c r="B32" t="s">
        <v>368</v>
      </c>
      <c r="C32" s="15"/>
      <c r="D32" s="12"/>
      <c r="E32" s="12">
        <v>70</v>
      </c>
      <c r="F32" s="16"/>
      <c r="G32" s="15"/>
      <c r="H32" s="12"/>
      <c r="I32" s="12"/>
      <c r="J32" s="16"/>
      <c r="K32" s="15"/>
      <c r="L32" s="12"/>
      <c r="M32" s="12"/>
      <c r="N32" s="16"/>
      <c r="O32" s="15"/>
      <c r="P32" s="12"/>
      <c r="Q32" s="12"/>
      <c r="R32" s="16"/>
      <c r="S32" s="15"/>
      <c r="T32" s="12"/>
      <c r="U32" s="12"/>
      <c r="V32" s="16"/>
      <c r="W32" s="15"/>
      <c r="X32" s="12"/>
      <c r="Y32" s="12"/>
      <c r="Z32" s="16"/>
      <c r="AA32" s="15"/>
      <c r="AB32" s="12"/>
      <c r="AC32" s="12"/>
      <c r="AD32" s="18"/>
      <c r="AE32" s="10">
        <f>SUM(Tableau14[[#This Row],[Poussin]:[Minime25]])</f>
        <v>70</v>
      </c>
    </row>
    <row r="33" spans="1:31" x14ac:dyDescent="0.35">
      <c r="A33">
        <v>29</v>
      </c>
      <c r="B33" t="s">
        <v>385</v>
      </c>
      <c r="C33" s="15"/>
      <c r="D33" s="12"/>
      <c r="E33" s="12"/>
      <c r="F33" s="16">
        <v>40</v>
      </c>
      <c r="G33" s="15"/>
      <c r="H33" s="12"/>
      <c r="I33" s="12"/>
      <c r="J33" s="16">
        <v>10</v>
      </c>
      <c r="K33" s="15"/>
      <c r="L33" s="12"/>
      <c r="M33" s="12"/>
      <c r="N33" s="16">
        <v>10</v>
      </c>
      <c r="O33" s="15"/>
      <c r="P33" s="12"/>
      <c r="Q33" s="12"/>
      <c r="R33" s="16"/>
      <c r="S33" s="15"/>
      <c r="T33" s="12"/>
      <c r="U33" s="12"/>
      <c r="V33" s="16"/>
      <c r="W33" s="15"/>
      <c r="X33" s="12"/>
      <c r="Y33" s="12"/>
      <c r="Z33" s="16"/>
      <c r="AA33" s="15"/>
      <c r="AB33" s="12"/>
      <c r="AC33" s="12"/>
      <c r="AD33" s="18"/>
      <c r="AE33" s="10">
        <f>SUM(Tableau14[[#This Row],[Poussin]:[Minime25]])</f>
        <v>60</v>
      </c>
    </row>
    <row r="34" spans="1:31" x14ac:dyDescent="0.35">
      <c r="A34">
        <v>30</v>
      </c>
      <c r="B34" t="s">
        <v>427</v>
      </c>
      <c r="C34" s="15"/>
      <c r="D34" s="12"/>
      <c r="E34" s="12"/>
      <c r="F34" s="16"/>
      <c r="G34" s="15"/>
      <c r="H34" s="12"/>
      <c r="I34" s="12"/>
      <c r="J34" s="16"/>
      <c r="K34" s="15"/>
      <c r="L34" s="12">
        <v>50</v>
      </c>
      <c r="M34" s="12"/>
      <c r="N34" s="16"/>
      <c r="O34" s="15"/>
      <c r="P34" s="12"/>
      <c r="Q34" s="12"/>
      <c r="R34" s="16"/>
      <c r="S34" s="15"/>
      <c r="T34" s="12"/>
      <c r="U34" s="12"/>
      <c r="V34" s="16"/>
      <c r="W34" s="15"/>
      <c r="X34" s="12"/>
      <c r="Y34" s="12"/>
      <c r="Z34" s="16"/>
      <c r="AA34" s="15"/>
      <c r="AB34" s="12"/>
      <c r="AC34" s="12"/>
      <c r="AD34" s="18"/>
      <c r="AE34" s="10">
        <f>SUM(Tableau14[[#This Row],[Poussin]:[Minime25]])</f>
        <v>50</v>
      </c>
    </row>
    <row r="35" spans="1:31" x14ac:dyDescent="0.35">
      <c r="A35">
        <v>31</v>
      </c>
      <c r="B35" t="s">
        <v>361</v>
      </c>
      <c r="C35" s="15"/>
      <c r="D35" s="12">
        <v>20</v>
      </c>
      <c r="E35" s="12"/>
      <c r="F35" s="16">
        <v>5</v>
      </c>
      <c r="G35" s="15"/>
      <c r="H35" s="12"/>
      <c r="I35" s="12"/>
      <c r="J35" s="16"/>
      <c r="K35" s="15"/>
      <c r="L35" s="12">
        <v>5</v>
      </c>
      <c r="M35" s="12"/>
      <c r="N35" s="16"/>
      <c r="O35" s="15"/>
      <c r="P35" s="12"/>
      <c r="Q35" s="12"/>
      <c r="R35" s="16"/>
      <c r="S35" s="15"/>
      <c r="T35" s="12"/>
      <c r="U35" s="12"/>
      <c r="V35" s="16"/>
      <c r="W35" s="15"/>
      <c r="X35" s="12"/>
      <c r="Y35" s="12"/>
      <c r="Z35" s="16"/>
      <c r="AA35" s="15"/>
      <c r="AB35" s="12"/>
      <c r="AC35" s="12"/>
      <c r="AD35" s="18"/>
      <c r="AE35" s="10">
        <f>SUM(Tableau14[[#This Row],[Poussin]:[Minime25]])</f>
        <v>30</v>
      </c>
    </row>
    <row r="36" spans="1:31" x14ac:dyDescent="0.35">
      <c r="A36">
        <v>32</v>
      </c>
      <c r="B36" t="s">
        <v>491</v>
      </c>
      <c r="C36" s="15"/>
      <c r="D36" s="12"/>
      <c r="E36" s="12"/>
      <c r="F36" s="16"/>
      <c r="G36" s="15"/>
      <c r="H36" s="12"/>
      <c r="I36" s="12"/>
      <c r="J36" s="16"/>
      <c r="K36" s="15">
        <v>15</v>
      </c>
      <c r="L36" s="12"/>
      <c r="M36" s="12"/>
      <c r="N36" s="16"/>
      <c r="O36" s="15"/>
      <c r="P36" s="12"/>
      <c r="Q36" s="12"/>
      <c r="R36" s="16"/>
      <c r="S36" s="15"/>
      <c r="T36" s="12"/>
      <c r="U36" s="12"/>
      <c r="V36" s="16"/>
      <c r="W36" s="15"/>
      <c r="X36" s="12"/>
      <c r="Y36" s="12"/>
      <c r="Z36" s="16"/>
      <c r="AA36" s="15"/>
      <c r="AB36" s="12"/>
      <c r="AC36" s="12"/>
      <c r="AD36" s="18"/>
      <c r="AE36" s="10">
        <f>SUM(Tableau14[[#This Row],[Poussin]:[Minime25]])</f>
        <v>15</v>
      </c>
    </row>
    <row r="37" spans="1:31" x14ac:dyDescent="0.35">
      <c r="A37">
        <v>33</v>
      </c>
      <c r="B37" t="s">
        <v>380</v>
      </c>
      <c r="C37" s="15"/>
      <c r="D37" s="12"/>
      <c r="E37" s="12"/>
      <c r="F37" s="16"/>
      <c r="G37" s="15"/>
      <c r="H37" s="12"/>
      <c r="I37" s="12">
        <v>5</v>
      </c>
      <c r="J37" s="16"/>
      <c r="K37" s="15"/>
      <c r="L37" s="12"/>
      <c r="M37" s="12">
        <v>5</v>
      </c>
      <c r="N37" s="16"/>
      <c r="O37" s="15"/>
      <c r="P37" s="12"/>
      <c r="Q37" s="12"/>
      <c r="R37" s="16"/>
      <c r="S37" s="15"/>
      <c r="T37" s="12"/>
      <c r="U37" s="12"/>
      <c r="V37" s="28"/>
      <c r="W37" s="15"/>
      <c r="X37" s="12"/>
      <c r="Y37" s="12"/>
      <c r="Z37" s="16"/>
      <c r="AA37" s="15"/>
      <c r="AB37" s="12"/>
      <c r="AC37" s="12"/>
      <c r="AD37" s="18"/>
      <c r="AE37" s="29">
        <f>SUM(Tableau14[[#This Row],[Poussin]:[Minime25]])</f>
        <v>10</v>
      </c>
    </row>
    <row r="38" spans="1:31" x14ac:dyDescent="0.35">
      <c r="A38">
        <v>34</v>
      </c>
      <c r="B38" t="s">
        <v>400</v>
      </c>
      <c r="C38" s="15"/>
      <c r="D38" s="12"/>
      <c r="E38" s="12"/>
      <c r="F38" s="16"/>
      <c r="G38" s="15"/>
      <c r="H38" s="12"/>
      <c r="I38" s="12"/>
      <c r="J38" s="16"/>
      <c r="K38" s="15"/>
      <c r="L38" s="12"/>
      <c r="M38" s="12"/>
      <c r="N38" s="16">
        <v>5</v>
      </c>
      <c r="O38" s="15"/>
      <c r="P38" s="12"/>
      <c r="Q38" s="12"/>
      <c r="R38" s="16"/>
      <c r="S38" s="15"/>
      <c r="T38" s="12"/>
      <c r="U38" s="12"/>
      <c r="V38" s="28"/>
      <c r="W38" s="15"/>
      <c r="X38" s="12"/>
      <c r="Y38" s="12"/>
      <c r="Z38" s="16"/>
      <c r="AA38" s="15"/>
      <c r="AB38" s="12"/>
      <c r="AC38" s="12"/>
      <c r="AD38" s="18"/>
      <c r="AE38" s="29">
        <f>SUM(Tableau14[[#This Row],[Poussin]:[Minime25]])</f>
        <v>5</v>
      </c>
    </row>
    <row r="39" spans="1:31" x14ac:dyDescent="0.35">
      <c r="A39">
        <v>35</v>
      </c>
      <c r="B39" t="s">
        <v>373</v>
      </c>
      <c r="C39" s="15"/>
      <c r="D39" s="12"/>
      <c r="E39" s="12">
        <v>5</v>
      </c>
      <c r="F39" s="16"/>
      <c r="G39" s="15"/>
      <c r="H39" s="12"/>
      <c r="I39" s="12"/>
      <c r="J39" s="16"/>
      <c r="K39" s="15"/>
      <c r="L39" s="12"/>
      <c r="M39" s="12"/>
      <c r="N39" s="16"/>
      <c r="O39" s="15"/>
      <c r="P39" s="12"/>
      <c r="Q39" s="12"/>
      <c r="R39" s="16"/>
      <c r="S39" s="15"/>
      <c r="T39" s="12"/>
      <c r="U39" s="12"/>
      <c r="V39" s="28"/>
      <c r="W39" s="15"/>
      <c r="X39" s="12"/>
      <c r="Y39" s="12"/>
      <c r="Z39" s="16"/>
      <c r="AA39" s="15"/>
      <c r="AB39" s="12"/>
      <c r="AC39" s="12"/>
      <c r="AD39" s="18"/>
      <c r="AE39" s="29">
        <f>SUM(Tableau14[[#This Row],[Poussin]:[Minime25]])</f>
        <v>5</v>
      </c>
    </row>
    <row r="40" spans="1:31" x14ac:dyDescent="0.35">
      <c r="A40">
        <v>36</v>
      </c>
      <c r="B40" t="s">
        <v>119</v>
      </c>
      <c r="C40" s="15"/>
      <c r="D40" s="12"/>
      <c r="E40" s="12"/>
      <c r="F40" s="16">
        <v>5</v>
      </c>
      <c r="G40" s="15"/>
      <c r="H40" s="12"/>
      <c r="I40" s="12"/>
      <c r="J40" s="16"/>
      <c r="K40" s="15"/>
      <c r="L40" s="12"/>
      <c r="M40" s="12"/>
      <c r="N40" s="16"/>
      <c r="O40" s="15"/>
      <c r="P40" s="12"/>
      <c r="Q40" s="12"/>
      <c r="R40" s="16"/>
      <c r="S40" s="15"/>
      <c r="T40" s="12"/>
      <c r="U40" s="12"/>
      <c r="V40" s="28"/>
      <c r="W40" s="15"/>
      <c r="X40" s="12"/>
      <c r="Y40" s="12"/>
      <c r="Z40" s="16"/>
      <c r="AA40" s="15"/>
      <c r="AB40" s="12"/>
      <c r="AC40" s="12"/>
      <c r="AD40" s="18"/>
      <c r="AE40" s="29">
        <f>SUM(Tableau14[[#This Row],[Poussin]:[Minime25]])</f>
        <v>5</v>
      </c>
    </row>
    <row r="41" spans="1:31" x14ac:dyDescent="0.35">
      <c r="A41">
        <v>37</v>
      </c>
      <c r="B41" t="s">
        <v>449</v>
      </c>
      <c r="C41" s="15"/>
      <c r="D41" s="12"/>
      <c r="E41" s="12"/>
      <c r="F41" s="16"/>
      <c r="G41" s="15"/>
      <c r="H41" s="12"/>
      <c r="I41" s="12"/>
      <c r="J41" s="16"/>
      <c r="K41" s="15"/>
      <c r="L41" s="12"/>
      <c r="M41" s="12">
        <v>5</v>
      </c>
      <c r="N41" s="16"/>
      <c r="O41" s="15"/>
      <c r="P41" s="12"/>
      <c r="Q41" s="12"/>
      <c r="R41" s="16"/>
      <c r="S41" s="15"/>
      <c r="T41" s="12"/>
      <c r="U41" s="12"/>
      <c r="V41" s="28"/>
      <c r="W41" s="15"/>
      <c r="X41" s="12"/>
      <c r="Y41" s="12"/>
      <c r="Z41" s="16"/>
      <c r="AA41" s="15"/>
      <c r="AB41" s="12"/>
      <c r="AC41" s="12"/>
      <c r="AD41" s="18"/>
      <c r="AE41" s="29">
        <f>SUM(Tableau14[[#This Row],[Poussin]:[Minime25]])</f>
        <v>5</v>
      </c>
    </row>
  </sheetData>
  <mergeCells count="14">
    <mergeCell ref="AA3:AD3"/>
    <mergeCell ref="C2:D2"/>
    <mergeCell ref="E2:F2"/>
    <mergeCell ref="G2:H2"/>
    <mergeCell ref="I2:J2"/>
    <mergeCell ref="K2:L2"/>
    <mergeCell ref="M2:N2"/>
    <mergeCell ref="O2:P2"/>
    <mergeCell ref="C3:F3"/>
    <mergeCell ref="G3:J3"/>
    <mergeCell ref="K3:N3"/>
    <mergeCell ref="O3:R3"/>
    <mergeCell ref="S3:V3"/>
    <mergeCell ref="W3:Z3"/>
  </mergeCells>
  <pageMargins left="0.7" right="0.7" top="0.75" bottom="0.75" header="0.3" footer="0.3"/>
  <pageSetup paperSize="9" scale="6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DATA</vt:lpstr>
      <vt:lpstr>U7</vt:lpstr>
      <vt:lpstr>U9</vt:lpstr>
      <vt:lpstr>U11</vt:lpstr>
      <vt:lpstr>U13</vt:lpstr>
      <vt:lpstr>U15</vt:lpstr>
      <vt:lpstr>U17</vt:lpstr>
      <vt:lpstr>Clubs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Gwen' LE RAZAVET</dc:creator>
  <cp:lastModifiedBy>Gwen' LE RAZAVET</cp:lastModifiedBy>
  <cp:lastPrinted>2024-11-24T14:55:56Z</cp:lastPrinted>
  <dcterms:created xsi:type="dcterms:W3CDTF">2022-10-15T20:44:55Z</dcterms:created>
  <dcterms:modified xsi:type="dcterms:W3CDTF">2024-11-24T17:01:02Z</dcterms:modified>
</cp:coreProperties>
</file>